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kom\Desktop\ガイドブック\"/>
    </mc:Choice>
  </mc:AlternateContent>
  <xr:revisionPtr revIDLastSave="0" documentId="8_{EC97CEAF-13BF-41C7-B908-6BEC578DE05C}" xr6:coauthVersionLast="47" xr6:coauthVersionMax="47" xr10:uidLastSave="{00000000-0000-0000-0000-000000000000}"/>
  <bookViews>
    <workbookView xWindow="-120" yWindow="-120" windowWidth="29040" windowHeight="15840" activeTab="3" xr2:uid="{D120A7D6-4715-45C3-8449-D81F1C0F3C0A}"/>
  </bookViews>
  <sheets>
    <sheet name="一覧表" sheetId="1" r:id="rId1"/>
    <sheet name="一覧表2" sheetId="3" r:id="rId2"/>
    <sheet name="1" sheetId="2" r:id="rId3"/>
    <sheet name="2" sheetId="5" r:id="rId4"/>
  </sheets>
  <definedNames>
    <definedName name="_xlnm.Print_Area" localSheetId="2">'1'!$A$1:$I$91</definedName>
    <definedName name="_xlnm.Print_Area" localSheetId="3">'2'!$A$1:$I$91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5" l="1"/>
  <c r="D79" i="5"/>
  <c r="F77" i="5"/>
  <c r="B77" i="5"/>
  <c r="H75" i="5"/>
  <c r="G75" i="5"/>
  <c r="F75" i="5"/>
  <c r="D75" i="5"/>
  <c r="B75" i="5"/>
  <c r="H74" i="5"/>
  <c r="G74" i="5"/>
  <c r="F74" i="5"/>
  <c r="D74" i="5"/>
  <c r="B74" i="5"/>
  <c r="H73" i="5"/>
  <c r="G73" i="5"/>
  <c r="F73" i="5"/>
  <c r="D73" i="5"/>
  <c r="B73" i="5"/>
  <c r="H72" i="5"/>
  <c r="G72" i="5"/>
  <c r="F72" i="5"/>
  <c r="D72" i="5"/>
  <c r="B72" i="5"/>
  <c r="H71" i="5"/>
  <c r="G71" i="5"/>
  <c r="F71" i="5"/>
  <c r="D71" i="5"/>
  <c r="B71" i="5"/>
  <c r="G69" i="5"/>
  <c r="D69" i="5"/>
  <c r="G68" i="5"/>
  <c r="D68" i="5"/>
  <c r="G67" i="5"/>
  <c r="D67" i="5"/>
  <c r="G66" i="5"/>
  <c r="D66" i="5"/>
  <c r="G65" i="5"/>
  <c r="D65" i="5"/>
  <c r="G63" i="5"/>
  <c r="D63" i="5"/>
  <c r="B63" i="5"/>
  <c r="G62" i="5"/>
  <c r="D62" i="5"/>
  <c r="B62" i="5"/>
  <c r="G61" i="5"/>
  <c r="D61" i="5"/>
  <c r="B61" i="5"/>
  <c r="G60" i="5"/>
  <c r="D60" i="5"/>
  <c r="B60" i="5"/>
  <c r="G59" i="5"/>
  <c r="D59" i="5"/>
  <c r="B59" i="5"/>
  <c r="G57" i="5"/>
  <c r="F57" i="5"/>
  <c r="E57" i="5"/>
  <c r="D57" i="5"/>
  <c r="B57" i="5"/>
  <c r="G56" i="5"/>
  <c r="F56" i="5"/>
  <c r="E56" i="5"/>
  <c r="D56" i="5"/>
  <c r="B56" i="5"/>
  <c r="G55" i="5"/>
  <c r="F55" i="5"/>
  <c r="E55" i="5"/>
  <c r="D55" i="5"/>
  <c r="B55" i="5"/>
  <c r="D53" i="5"/>
  <c r="B53" i="5"/>
  <c r="D52" i="5"/>
  <c r="B52" i="5"/>
  <c r="D51" i="5"/>
  <c r="B51" i="5"/>
  <c r="D50" i="5"/>
  <c r="B50" i="5"/>
  <c r="D49" i="5"/>
  <c r="B49" i="5"/>
  <c r="D48" i="5"/>
  <c r="B48" i="5"/>
  <c r="D47" i="5"/>
  <c r="B47" i="5"/>
  <c r="E43" i="5"/>
  <c r="B43" i="5"/>
  <c r="E42" i="5"/>
  <c r="B42" i="5"/>
  <c r="E41" i="5"/>
  <c r="B41" i="5"/>
  <c r="E40" i="5"/>
  <c r="B40" i="5"/>
  <c r="E39" i="5"/>
  <c r="B39" i="5"/>
  <c r="D38" i="5"/>
  <c r="B38" i="5"/>
  <c r="D37" i="5"/>
  <c r="B37" i="5"/>
  <c r="D36" i="5"/>
  <c r="B36" i="5"/>
  <c r="D34" i="5"/>
  <c r="B34" i="5"/>
  <c r="D33" i="5"/>
  <c r="B33" i="5"/>
  <c r="D32" i="5"/>
  <c r="B32" i="5"/>
  <c r="D30" i="5"/>
  <c r="B30" i="5"/>
  <c r="D29" i="5"/>
  <c r="B29" i="5"/>
  <c r="D28" i="5"/>
  <c r="B28" i="5"/>
  <c r="D27" i="5"/>
  <c r="B27" i="5"/>
  <c r="D26" i="5"/>
  <c r="B26" i="5"/>
  <c r="D25" i="5"/>
  <c r="B25" i="5"/>
  <c r="C23" i="5"/>
  <c r="C22" i="5"/>
  <c r="C21" i="5"/>
  <c r="C20" i="5"/>
  <c r="C18" i="5"/>
  <c r="G16" i="5"/>
  <c r="C16" i="5"/>
  <c r="B15" i="5"/>
  <c r="E14" i="5"/>
  <c r="B14" i="5"/>
  <c r="C13" i="5"/>
  <c r="B11" i="5"/>
  <c r="B10" i="5"/>
  <c r="F10" i="5" s="1"/>
  <c r="G9" i="5"/>
  <c r="F9" i="5"/>
  <c r="B9" i="5"/>
  <c r="B8" i="5"/>
  <c r="B7" i="5"/>
  <c r="C5" i="5"/>
  <c r="C3" i="5"/>
  <c r="G16" i="2"/>
  <c r="C16" i="2"/>
  <c r="F79" i="2"/>
  <c r="D79" i="2"/>
  <c r="F77" i="2"/>
  <c r="B77" i="2"/>
  <c r="H75" i="2"/>
  <c r="G75" i="2"/>
  <c r="F75" i="2"/>
  <c r="D75" i="2"/>
  <c r="B75" i="2"/>
  <c r="H74" i="2"/>
  <c r="G74" i="2"/>
  <c r="F74" i="2"/>
  <c r="D74" i="2"/>
  <c r="B74" i="2"/>
  <c r="H73" i="2"/>
  <c r="G73" i="2"/>
  <c r="F73" i="2"/>
  <c r="D73" i="2"/>
  <c r="B73" i="2"/>
  <c r="H72" i="2"/>
  <c r="G72" i="2"/>
  <c r="F72" i="2"/>
  <c r="D72" i="2"/>
  <c r="B72" i="2"/>
  <c r="H71" i="2"/>
  <c r="G71" i="2"/>
  <c r="F71" i="2"/>
  <c r="D71" i="2"/>
  <c r="B71" i="2"/>
  <c r="G69" i="2"/>
  <c r="D69" i="2"/>
  <c r="G68" i="2"/>
  <c r="D68" i="2"/>
  <c r="G67" i="2"/>
  <c r="D67" i="2"/>
  <c r="G66" i="2"/>
  <c r="D66" i="2"/>
  <c r="D65" i="2"/>
  <c r="G65" i="2"/>
  <c r="B43" i="2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6" i="3"/>
  <c r="F1" i="3"/>
  <c r="B1" i="3"/>
  <c r="E43" i="2"/>
  <c r="E42" i="2"/>
  <c r="B42" i="2"/>
  <c r="E41" i="2"/>
  <c r="B41" i="2"/>
  <c r="E40" i="2"/>
  <c r="B40" i="2"/>
  <c r="E39" i="2"/>
  <c r="B39" i="2"/>
  <c r="D38" i="2"/>
  <c r="B38" i="2"/>
  <c r="D37" i="2"/>
  <c r="B37" i="2"/>
  <c r="D36" i="2"/>
  <c r="B36" i="2"/>
  <c r="D34" i="2"/>
  <c r="B34" i="2"/>
  <c r="D33" i="2"/>
  <c r="B33" i="2"/>
  <c r="D32" i="2"/>
  <c r="B32" i="2"/>
  <c r="D30" i="2"/>
  <c r="B30" i="2"/>
  <c r="D29" i="2"/>
  <c r="B29" i="2"/>
  <c r="D28" i="2"/>
  <c r="B28" i="2"/>
  <c r="D27" i="2"/>
  <c r="B27" i="2"/>
  <c r="D26" i="2"/>
  <c r="B26" i="2"/>
  <c r="D25" i="2"/>
  <c r="B25" i="2"/>
  <c r="C20" i="2"/>
  <c r="C18" i="2"/>
  <c r="E14" i="2"/>
  <c r="B15" i="2"/>
  <c r="B14" i="2"/>
  <c r="C13" i="2"/>
  <c r="B11" i="2"/>
  <c r="B10" i="2"/>
  <c r="F10" i="2" s="1"/>
  <c r="G9" i="2"/>
  <c r="F9" i="2"/>
  <c r="B9" i="2"/>
  <c r="B8" i="2"/>
  <c r="C23" i="2"/>
  <c r="C22" i="2"/>
  <c r="C21" i="2"/>
  <c r="B7" i="2"/>
  <c r="C5" i="2"/>
  <c r="C3" i="2"/>
  <c r="D49" i="2" l="1"/>
  <c r="B63" i="2"/>
  <c r="B48" i="2"/>
  <c r="B50" i="2"/>
  <c r="B52" i="2"/>
  <c r="B55" i="2"/>
  <c r="G55" i="2"/>
  <c r="F56" i="2"/>
  <c r="E57" i="2"/>
  <c r="D59" i="2"/>
  <c r="G60" i="2"/>
  <c r="B62" i="2"/>
  <c r="D63" i="2"/>
  <c r="D47" i="2"/>
  <c r="D51" i="2"/>
  <c r="D53" i="2"/>
  <c r="F55" i="2"/>
  <c r="E56" i="2"/>
  <c r="D57" i="2"/>
  <c r="B59" i="2"/>
  <c r="D60" i="2"/>
  <c r="G61" i="2"/>
  <c r="D48" i="2"/>
  <c r="D50" i="2"/>
  <c r="D52" i="2"/>
  <c r="D55" i="2"/>
  <c r="B56" i="2"/>
  <c r="G56" i="2"/>
  <c r="F57" i="2"/>
  <c r="G59" i="2"/>
  <c r="B61" i="2"/>
  <c r="D62" i="2"/>
  <c r="G63" i="2"/>
  <c r="B47" i="2"/>
  <c r="B49" i="2"/>
  <c r="B51" i="2"/>
  <c r="B53" i="2"/>
  <c r="E55" i="2"/>
  <c r="D56" i="2"/>
  <c r="B57" i="2"/>
  <c r="G57" i="2"/>
  <c r="B60" i="2"/>
  <c r="D61" i="2"/>
  <c r="G62" i="2"/>
</calcChain>
</file>

<file path=xl/sharedStrings.xml><?xml version="1.0" encoding="utf-8"?>
<sst xmlns="http://schemas.openxmlformats.org/spreadsheetml/2006/main" count="330" uniqueCount="208">
  <si>
    <t>運転者台帳</t>
    <rPh sb="0" eb="3">
      <t>ウンテンシャ</t>
    </rPh>
    <rPh sb="3" eb="5">
      <t>ダイチョウ</t>
    </rPh>
    <phoneticPr fontId="6"/>
  </si>
  <si>
    <t>事業者名</t>
    <rPh sb="0" eb="3">
      <t>ジギョウシャ</t>
    </rPh>
    <rPh sb="3" eb="4">
      <t>メイ</t>
    </rPh>
    <phoneticPr fontId="6"/>
  </si>
  <si>
    <t>営業所名</t>
    <rPh sb="0" eb="3">
      <t>エイギョウショ</t>
    </rPh>
    <rPh sb="3" eb="4">
      <t>メイ</t>
    </rPh>
    <phoneticPr fontId="6"/>
  </si>
  <si>
    <t>作成年月日</t>
    <rPh sb="0" eb="2">
      <t>サクセイ</t>
    </rPh>
    <rPh sb="2" eb="5">
      <t>ネンガッピ</t>
    </rPh>
    <phoneticPr fontId="6"/>
  </si>
  <si>
    <t>作成番号</t>
    <rPh sb="0" eb="2">
      <t>サクセイ</t>
    </rPh>
    <rPh sb="2" eb="4">
      <t>バンゴウ</t>
    </rPh>
    <phoneticPr fontId="6"/>
  </si>
  <si>
    <t>ふりがな</t>
    <phoneticPr fontId="6"/>
  </si>
  <si>
    <t>性　別</t>
    <rPh sb="0" eb="1">
      <t>セイ</t>
    </rPh>
    <rPh sb="2" eb="3">
      <t>ベツ</t>
    </rPh>
    <phoneticPr fontId="6"/>
  </si>
  <si>
    <t>血液型</t>
    <rPh sb="0" eb="3">
      <t>ケツエキガタ</t>
    </rPh>
    <phoneticPr fontId="6"/>
  </si>
  <si>
    <t>氏　名</t>
    <rPh sb="0" eb="1">
      <t>シ</t>
    </rPh>
    <rPh sb="2" eb="3">
      <t>メイ</t>
    </rPh>
    <phoneticPr fontId="6"/>
  </si>
  <si>
    <t>生年月日</t>
    <rPh sb="0" eb="2">
      <t>セイネン</t>
    </rPh>
    <rPh sb="2" eb="4">
      <t>ガッピ</t>
    </rPh>
    <phoneticPr fontId="6"/>
  </si>
  <si>
    <t>歳</t>
    <rPh sb="0" eb="1">
      <t>サイ</t>
    </rPh>
    <phoneticPr fontId="6"/>
  </si>
  <si>
    <t>現住所</t>
    <rPh sb="0" eb="3">
      <t>ゲンジュウショ</t>
    </rPh>
    <phoneticPr fontId="6"/>
  </si>
  <si>
    <t>ＴＥＬ</t>
    <phoneticPr fontId="6"/>
  </si>
  <si>
    <t>雇用年月日</t>
    <rPh sb="0" eb="2">
      <t>コヨウ</t>
    </rPh>
    <rPh sb="2" eb="5">
      <t>ネンガッピ</t>
    </rPh>
    <phoneticPr fontId="6"/>
  </si>
  <si>
    <t>雇用の状況</t>
    <rPh sb="0" eb="2">
      <t>コヨウ</t>
    </rPh>
    <rPh sb="3" eb="5">
      <t>ジョウキョウ</t>
    </rPh>
    <phoneticPr fontId="6"/>
  </si>
  <si>
    <t>選任年月日</t>
    <rPh sb="0" eb="2">
      <t>センニン</t>
    </rPh>
    <rPh sb="2" eb="5">
      <t>ネンガッピ</t>
    </rPh>
    <phoneticPr fontId="6"/>
  </si>
  <si>
    <t>免許証番号</t>
    <rPh sb="0" eb="3">
      <t>メンキョショウ</t>
    </rPh>
    <rPh sb="3" eb="5">
      <t>バンゴウ</t>
    </rPh>
    <phoneticPr fontId="6"/>
  </si>
  <si>
    <t>取得年月日</t>
    <rPh sb="0" eb="2">
      <t>シュトク</t>
    </rPh>
    <rPh sb="2" eb="5">
      <t>ネンガッピ</t>
    </rPh>
    <phoneticPr fontId="6"/>
  </si>
  <si>
    <t>運転免許証関係</t>
  </si>
  <si>
    <t>種　類</t>
    <rPh sb="0" eb="1">
      <t>タネ</t>
    </rPh>
    <rPh sb="2" eb="3">
      <t>タグイ</t>
    </rPh>
    <phoneticPr fontId="6"/>
  </si>
  <si>
    <t>条　　件</t>
    <rPh sb="0" eb="1">
      <t>ジョウ</t>
    </rPh>
    <rPh sb="3" eb="4">
      <t>ケン</t>
    </rPh>
    <phoneticPr fontId="6"/>
  </si>
  <si>
    <t>有効期限</t>
    <rPh sb="0" eb="2">
      <t>ユウコウ</t>
    </rPh>
    <rPh sb="2" eb="4">
      <t>キゲン</t>
    </rPh>
    <phoneticPr fontId="6"/>
  </si>
  <si>
    <t>まで</t>
    <phoneticPr fontId="6"/>
  </si>
  <si>
    <t>番号</t>
    <rPh sb="0" eb="2">
      <t>バンゴウ</t>
    </rPh>
    <phoneticPr fontId="6"/>
  </si>
  <si>
    <t>発生年月日</t>
    <rPh sb="0" eb="2">
      <t>ハッセイ</t>
    </rPh>
    <rPh sb="2" eb="5">
      <t>ネンガッピ</t>
    </rPh>
    <phoneticPr fontId="6"/>
  </si>
  <si>
    <t>概要・処置など</t>
  </si>
  <si>
    <t>事故・違反歴</t>
    <rPh sb="0" eb="2">
      <t>ジコ</t>
    </rPh>
    <rPh sb="3" eb="5">
      <t>イハン</t>
    </rPh>
    <rPh sb="5" eb="6">
      <t>レキ</t>
    </rPh>
    <phoneticPr fontId="6"/>
  </si>
  <si>
    <t>実施年月日</t>
    <rPh sb="0" eb="2">
      <t>ジッシ</t>
    </rPh>
    <rPh sb="2" eb="5">
      <t>ネンガッピ</t>
    </rPh>
    <phoneticPr fontId="6"/>
  </si>
  <si>
    <t>種類</t>
    <rPh sb="0" eb="2">
      <t>シュルイ</t>
    </rPh>
    <phoneticPr fontId="6"/>
  </si>
  <si>
    <t>診断結果の所見摘要</t>
    <rPh sb="0" eb="2">
      <t>シンダン</t>
    </rPh>
    <rPh sb="2" eb="4">
      <t>ケッカ</t>
    </rPh>
    <rPh sb="5" eb="7">
      <t>ショケン</t>
    </rPh>
    <rPh sb="7" eb="9">
      <t>テキヨウ</t>
    </rPh>
    <phoneticPr fontId="6"/>
  </si>
  <si>
    <t>適性診断</t>
    <rPh sb="0" eb="2">
      <t>テキセイ</t>
    </rPh>
    <rPh sb="2" eb="4">
      <t>シンダン</t>
    </rPh>
    <phoneticPr fontId="6"/>
  </si>
  <si>
    <t>受診状況</t>
    <rPh sb="0" eb="2">
      <t>ジュシン</t>
    </rPh>
    <rPh sb="2" eb="4">
      <t>ジョウキョウ</t>
    </rPh>
    <phoneticPr fontId="6"/>
  </si>
  <si>
    <t>内容等</t>
    <rPh sb="0" eb="2">
      <t>ナイヨウ</t>
    </rPh>
    <rPh sb="2" eb="3">
      <t>ナド</t>
    </rPh>
    <phoneticPr fontId="6"/>
  </si>
  <si>
    <t>特別教育</t>
    <rPh sb="0" eb="2">
      <t>トクベツ</t>
    </rPh>
    <rPh sb="2" eb="4">
      <t>キョウイク</t>
    </rPh>
    <phoneticPr fontId="6"/>
  </si>
  <si>
    <t>実施状況</t>
  </si>
  <si>
    <t>健康状態※2</t>
    <rPh sb="0" eb="2">
      <t>ケンコウ</t>
    </rPh>
    <rPh sb="2" eb="4">
      <t>ジョウタイ</t>
    </rPh>
    <phoneticPr fontId="6"/>
  </si>
  <si>
    <t>健康診断</t>
    <rPh sb="0" eb="2">
      <t>ケンコウ</t>
    </rPh>
    <rPh sb="2" eb="4">
      <t>シンダン</t>
    </rPh>
    <phoneticPr fontId="6"/>
  </si>
  <si>
    <t>※1</t>
    <phoneticPr fontId="6"/>
  </si>
  <si>
    <t>健康状態の把握は、健康診断の受診状況および結果の写しの添付のこと。</t>
    <rPh sb="0" eb="2">
      <t>ケンコウ</t>
    </rPh>
    <rPh sb="2" eb="4">
      <t>ジョウタイ</t>
    </rPh>
    <rPh sb="5" eb="7">
      <t>ハアク</t>
    </rPh>
    <rPh sb="9" eb="11">
      <t>ケンコウ</t>
    </rPh>
    <rPh sb="11" eb="13">
      <t>シンダン</t>
    </rPh>
    <rPh sb="14" eb="16">
      <t>ジュシン</t>
    </rPh>
    <rPh sb="16" eb="18">
      <t>ジョウキョウ</t>
    </rPh>
    <rPh sb="21" eb="23">
      <t>ケッカ</t>
    </rPh>
    <rPh sb="24" eb="25">
      <t>ウツ</t>
    </rPh>
    <rPh sb="27" eb="29">
      <t>テンプ</t>
    </rPh>
    <phoneticPr fontId="6"/>
  </si>
  <si>
    <t>台帳番号</t>
    <rPh sb="0" eb="4">
      <t>ダイチョウバンゴウ</t>
    </rPh>
    <phoneticPr fontId="4"/>
  </si>
  <si>
    <t>氏名</t>
    <rPh sb="0" eb="2">
      <t>シメイ</t>
    </rPh>
    <phoneticPr fontId="6"/>
  </si>
  <si>
    <t>性別</t>
    <rPh sb="0" eb="2">
      <t>セイベツ</t>
    </rPh>
    <phoneticPr fontId="6"/>
  </si>
  <si>
    <t>生年月日</t>
    <rPh sb="0" eb="4">
      <t>セイネンガッピ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</si>
  <si>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</si>
  <si>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</si>
  <si>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雇用年月日</t>
    <rPh sb="0" eb="5">
      <t>コヨウネンガッピ</t>
    </rPh>
    <phoneticPr fontId="6"/>
  </si>
  <si>
    <t>雇用形態</t>
    <rPh sb="0" eb="2">
      <t>コヨウ</t>
    </rPh>
    <rPh sb="2" eb="4">
      <t>ケイタイ</t>
    </rPh>
    <phoneticPr fontId="6"/>
  </si>
  <si>
    <t>選任年月日</t>
    <rPh sb="0" eb="5">
      <t>センニンネンガッピ</t>
    </rPh>
    <phoneticPr fontId="6"/>
  </si>
  <si>
    <t>免許証取得日</t>
    <rPh sb="0" eb="6">
      <t>メンキョショウシュトクビ</t>
    </rPh>
    <phoneticPr fontId="6"/>
  </si>
  <si>
    <t>免許種類</t>
    <rPh sb="0" eb="4">
      <t>メンキョシュルイ</t>
    </rPh>
    <phoneticPr fontId="6"/>
  </si>
  <si>
    <t>免許証有効期限1</t>
    <rPh sb="0" eb="3">
      <t>メンキョショウ</t>
    </rPh>
    <rPh sb="3" eb="7">
      <t>ユウコウキゲン</t>
    </rPh>
    <phoneticPr fontId="6"/>
  </si>
  <si>
    <t>免許証有効期限2</t>
    <rPh sb="0" eb="3">
      <t>メンキョショウ</t>
    </rPh>
    <rPh sb="3" eb="7">
      <t>ユウコウキゲン</t>
    </rPh>
    <phoneticPr fontId="6"/>
  </si>
  <si>
    <t>免許証有効期限3</t>
    <rPh sb="0" eb="3">
      <t>メンキョショウ</t>
    </rPh>
    <rPh sb="3" eb="7">
      <t>ユウコウキゲン</t>
    </rPh>
    <phoneticPr fontId="6"/>
  </si>
  <si>
    <t>免許証有効期限4</t>
    <rPh sb="0" eb="3">
      <t>メンキョショウ</t>
    </rPh>
    <rPh sb="3" eb="7">
      <t>ユウコウキゲン</t>
    </rPh>
    <phoneticPr fontId="6"/>
  </si>
  <si>
    <t>事故違反歴1</t>
    <rPh sb="0" eb="2">
      <t>ジコ</t>
    </rPh>
    <rPh sb="2" eb="5">
      <t>イハンレキ</t>
    </rPh>
    <phoneticPr fontId="6"/>
  </si>
  <si>
    <t>事故違反歴2</t>
    <rPh sb="0" eb="2">
      <t>ジコ</t>
    </rPh>
    <rPh sb="2" eb="5">
      <t>イハンレキ</t>
    </rPh>
    <phoneticPr fontId="6"/>
  </si>
  <si>
    <t>事故違反歴3</t>
    <rPh sb="0" eb="2">
      <t>ジコ</t>
    </rPh>
    <rPh sb="2" eb="5">
      <t>イハンレキ</t>
    </rPh>
    <phoneticPr fontId="6"/>
  </si>
  <si>
    <t>事故違反歴4</t>
    <rPh sb="0" eb="2">
      <t>ジコ</t>
    </rPh>
    <rPh sb="2" eb="5">
      <t>イハンレキ</t>
    </rPh>
    <phoneticPr fontId="6"/>
  </si>
  <si>
    <t>事故違反歴5</t>
    <rPh sb="0" eb="2">
      <t>ジコ</t>
    </rPh>
    <rPh sb="2" eb="5">
      <t>イハンレキ</t>
    </rPh>
    <phoneticPr fontId="6"/>
  </si>
  <si>
    <t>適性診断1</t>
    <rPh sb="0" eb="4">
      <t>テキセイシンダン</t>
    </rPh>
    <phoneticPr fontId="6"/>
  </si>
  <si>
    <t>種類1</t>
    <rPh sb="0" eb="2">
      <t>シュルイ</t>
    </rPh>
    <phoneticPr fontId="6"/>
  </si>
  <si>
    <t>適性診断2</t>
    <rPh sb="0" eb="4">
      <t>テキセイシンダン</t>
    </rPh>
    <phoneticPr fontId="6"/>
  </si>
  <si>
    <t>種類2</t>
    <rPh sb="0" eb="2">
      <t>シュルイ</t>
    </rPh>
    <phoneticPr fontId="6"/>
  </si>
  <si>
    <t>適性診断3</t>
    <rPh sb="0" eb="4">
      <t>テキセイシンダン</t>
    </rPh>
    <phoneticPr fontId="6"/>
  </si>
  <si>
    <t>種類3</t>
    <rPh sb="0" eb="2">
      <t>シュルイ</t>
    </rPh>
    <phoneticPr fontId="6"/>
  </si>
  <si>
    <t>特別教育実施1</t>
    <rPh sb="0" eb="4">
      <t>トクベツキョウイク</t>
    </rPh>
    <rPh sb="4" eb="6">
      <t>ジッシ</t>
    </rPh>
    <phoneticPr fontId="6"/>
  </si>
  <si>
    <t>特別教育実施2</t>
    <rPh sb="0" eb="4">
      <t>トクベツキョウイク</t>
    </rPh>
    <rPh sb="4" eb="6">
      <t>ジッシ</t>
    </rPh>
    <phoneticPr fontId="6"/>
  </si>
  <si>
    <t>特別教育実施3</t>
    <rPh sb="0" eb="4">
      <t>トクベツキョウイク</t>
    </rPh>
    <rPh sb="4" eb="6">
      <t>ジッシ</t>
    </rPh>
    <phoneticPr fontId="6"/>
  </si>
  <si>
    <t>健康診断日1</t>
    <rPh sb="0" eb="4">
      <t>ケンコウシンダン</t>
    </rPh>
    <rPh sb="4" eb="5">
      <t>ビ</t>
    </rPh>
    <phoneticPr fontId="6"/>
  </si>
  <si>
    <t>健康状況1</t>
    <rPh sb="0" eb="4">
      <t>ケンコウジョウキョウ</t>
    </rPh>
    <phoneticPr fontId="6"/>
  </si>
  <si>
    <t>健康診断日2</t>
    <rPh sb="0" eb="4">
      <t>ケンコウシンダン</t>
    </rPh>
    <rPh sb="4" eb="5">
      <t>ビ</t>
    </rPh>
    <phoneticPr fontId="6"/>
  </si>
  <si>
    <t>健康状況2</t>
    <rPh sb="0" eb="4">
      <t>ケンコウジョウキョウ</t>
    </rPh>
    <phoneticPr fontId="6"/>
  </si>
  <si>
    <t>健康診断日3</t>
    <rPh sb="0" eb="4">
      <t>ケンコウシンダン</t>
    </rPh>
    <rPh sb="4" eb="5">
      <t>ビ</t>
    </rPh>
    <phoneticPr fontId="6"/>
  </si>
  <si>
    <t>健康状況3</t>
    <rPh sb="0" eb="4">
      <t>ケンコウジョウキョウ</t>
    </rPh>
    <phoneticPr fontId="6"/>
  </si>
  <si>
    <t>健康診断日4</t>
    <rPh sb="0" eb="4">
      <t>ケンコウシンダン</t>
    </rPh>
    <rPh sb="4" eb="5">
      <t>ビ</t>
    </rPh>
    <phoneticPr fontId="6"/>
  </si>
  <si>
    <t>健康状況4</t>
    <rPh sb="0" eb="4">
      <t>ケンコウジョウキョウ</t>
    </rPh>
    <phoneticPr fontId="6"/>
  </si>
  <si>
    <t>健康診断日5</t>
    <rPh sb="0" eb="4">
      <t>ケンコウシンダン</t>
    </rPh>
    <rPh sb="4" eb="5">
      <t>ビ</t>
    </rPh>
    <phoneticPr fontId="6"/>
  </si>
  <si>
    <t>健康状況5</t>
    <rPh sb="0" eb="4">
      <t>ケンコウジョウキョウ</t>
    </rPh>
    <phoneticPr fontId="6"/>
  </si>
  <si>
    <t>会社名称</t>
    <rPh sb="0" eb="4">
      <t>カイシャメイショウ</t>
    </rPh>
    <phoneticPr fontId="4"/>
  </si>
  <si>
    <t>営業所名</t>
    <rPh sb="0" eb="3">
      <t>エイギョウショ</t>
    </rPh>
    <rPh sb="3" eb="4">
      <t>メイ</t>
    </rPh>
    <phoneticPr fontId="4"/>
  </si>
  <si>
    <t>年</t>
    <rPh sb="0" eb="1">
      <t>ネン</t>
    </rPh>
    <phoneticPr fontId="6"/>
  </si>
  <si>
    <t>月撮影</t>
    <rPh sb="0" eb="1">
      <t>ツキ</t>
    </rPh>
    <rPh sb="1" eb="3">
      <t>サツエイ</t>
    </rPh>
    <phoneticPr fontId="6"/>
  </si>
  <si>
    <t>事故違反歴6</t>
    <rPh sb="0" eb="2">
      <t>ジコ</t>
    </rPh>
    <rPh sb="2" eb="5">
      <t>イハンレキ</t>
    </rPh>
    <phoneticPr fontId="6"/>
  </si>
  <si>
    <t>事故・違反概要1</t>
    <rPh sb="0" eb="2">
      <t>ジコ</t>
    </rPh>
    <rPh sb="3" eb="5">
      <t>イハン</t>
    </rPh>
    <rPh sb="5" eb="7">
      <t>ガイヨウ</t>
    </rPh>
    <phoneticPr fontId="4"/>
  </si>
  <si>
    <t>事故・違反概要2</t>
    <rPh sb="0" eb="2">
      <t>ジコ</t>
    </rPh>
    <rPh sb="3" eb="5">
      <t>イハン</t>
    </rPh>
    <rPh sb="5" eb="7">
      <t>ガイヨウ</t>
    </rPh>
    <phoneticPr fontId="4"/>
  </si>
  <si>
    <t>事故・違反概要3</t>
    <rPh sb="0" eb="2">
      <t>ジコ</t>
    </rPh>
    <rPh sb="3" eb="5">
      <t>イハン</t>
    </rPh>
    <rPh sb="5" eb="7">
      <t>ガイヨウ</t>
    </rPh>
    <phoneticPr fontId="4"/>
  </si>
  <si>
    <t>事故・違反概要4</t>
    <rPh sb="0" eb="2">
      <t>ジコ</t>
    </rPh>
    <rPh sb="3" eb="5">
      <t>イハン</t>
    </rPh>
    <rPh sb="5" eb="7">
      <t>ガイヨウ</t>
    </rPh>
    <phoneticPr fontId="4"/>
  </si>
  <si>
    <t>事故・違反概要5</t>
    <rPh sb="0" eb="2">
      <t>ジコ</t>
    </rPh>
    <rPh sb="3" eb="5">
      <t>イハン</t>
    </rPh>
    <rPh sb="5" eb="7">
      <t>ガイヨウ</t>
    </rPh>
    <phoneticPr fontId="4"/>
  </si>
  <si>
    <t>事故・違反概要6</t>
    <rPh sb="0" eb="2">
      <t>ジコ</t>
    </rPh>
    <rPh sb="3" eb="5">
      <t>イハン</t>
    </rPh>
    <rPh sb="5" eb="7">
      <t>ガイヨウ</t>
    </rPh>
    <phoneticPr fontId="4"/>
  </si>
  <si>
    <t>年　　月　　日</t>
    <rPh sb="0" eb="1">
      <t>ネン</t>
    </rPh>
    <rPh sb="3" eb="4">
      <t>ツキ</t>
    </rPh>
    <rPh sb="6" eb="7">
      <t>ヒ</t>
    </rPh>
    <phoneticPr fontId="6"/>
  </si>
  <si>
    <t>最終学歴・職歴</t>
    <rPh sb="0" eb="2">
      <t>サイシュウ</t>
    </rPh>
    <rPh sb="2" eb="4">
      <t>ガクレキ</t>
    </rPh>
    <rPh sb="5" eb="7">
      <t>ショクレキ</t>
    </rPh>
    <phoneticPr fontId="6"/>
  </si>
  <si>
    <t>履歴</t>
  </si>
  <si>
    <t>運転経験</t>
  </si>
  <si>
    <t>自動車の種類</t>
    <rPh sb="0" eb="3">
      <t>ジドウシャ</t>
    </rPh>
    <rPh sb="4" eb="6">
      <t>シュルイ</t>
    </rPh>
    <phoneticPr fontId="6"/>
  </si>
  <si>
    <t>定員または積載量</t>
    <rPh sb="0" eb="2">
      <t>テイイン</t>
    </rPh>
    <rPh sb="5" eb="7">
      <t>セキサイ</t>
    </rPh>
    <rPh sb="7" eb="8">
      <t>リョウ</t>
    </rPh>
    <phoneticPr fontId="6"/>
  </si>
  <si>
    <t>経験年数</t>
    <rPh sb="0" eb="2">
      <t>ケイケン</t>
    </rPh>
    <rPh sb="2" eb="4">
      <t>ネンスウ</t>
    </rPh>
    <phoneticPr fontId="6"/>
  </si>
  <si>
    <t>経験した事業所の名称</t>
    <rPh sb="0" eb="2">
      <t>ケイケン</t>
    </rPh>
    <rPh sb="4" eb="7">
      <t>ジギョウショ</t>
    </rPh>
    <rPh sb="8" eb="10">
      <t>メイショウ</t>
    </rPh>
    <phoneticPr fontId="6"/>
  </si>
  <si>
    <t>資格・賞罰関係</t>
    <rPh sb="0" eb="2">
      <t>シカク</t>
    </rPh>
    <rPh sb="3" eb="5">
      <t>ショウバツ</t>
    </rPh>
    <rPh sb="5" eb="7">
      <t>カンケイ</t>
    </rPh>
    <phoneticPr fontId="6"/>
  </si>
  <si>
    <t>名称等</t>
    <rPh sb="0" eb="2">
      <t>メイショウ</t>
    </rPh>
    <rPh sb="2" eb="3">
      <t>ナド</t>
    </rPh>
    <phoneticPr fontId="6"/>
  </si>
  <si>
    <t>種　　　　　　類</t>
    <rPh sb="0" eb="1">
      <t>タネ</t>
    </rPh>
    <rPh sb="7" eb="8">
      <t>タグイ</t>
    </rPh>
    <phoneticPr fontId="6"/>
  </si>
  <si>
    <t>加入年月日</t>
    <rPh sb="0" eb="2">
      <t>カニュウ</t>
    </rPh>
    <rPh sb="2" eb="5">
      <t>ネンガッピ</t>
    </rPh>
    <phoneticPr fontId="6"/>
  </si>
  <si>
    <t>保険の記号・番号</t>
    <rPh sb="0" eb="2">
      <t>ホケン</t>
    </rPh>
    <rPh sb="3" eb="5">
      <t>キゴウ</t>
    </rPh>
    <rPh sb="6" eb="8">
      <t>バンゴウ</t>
    </rPh>
    <phoneticPr fontId="6"/>
  </si>
  <si>
    <t>保険関係</t>
    <rPh sb="0" eb="2">
      <t>ホケン</t>
    </rPh>
    <rPh sb="2" eb="4">
      <t>カンケイ</t>
    </rPh>
    <phoneticPr fontId="6"/>
  </si>
  <si>
    <t>健　康　保　険</t>
    <rPh sb="0" eb="1">
      <t>ケン</t>
    </rPh>
    <rPh sb="2" eb="3">
      <t>ヤスシ</t>
    </rPh>
    <rPh sb="4" eb="5">
      <t>ホ</t>
    </rPh>
    <rPh sb="6" eb="7">
      <t>ケン</t>
    </rPh>
    <phoneticPr fontId="6"/>
  </si>
  <si>
    <t>厚　生　年　金</t>
    <rPh sb="0" eb="1">
      <t>アツシ</t>
    </rPh>
    <rPh sb="2" eb="3">
      <t>ショウ</t>
    </rPh>
    <rPh sb="4" eb="5">
      <t>ネン</t>
    </rPh>
    <rPh sb="6" eb="7">
      <t>キン</t>
    </rPh>
    <phoneticPr fontId="6"/>
  </si>
  <si>
    <t>雇　用　保　険</t>
    <rPh sb="0" eb="1">
      <t>ヤトイ</t>
    </rPh>
    <rPh sb="2" eb="3">
      <t>ヨウ</t>
    </rPh>
    <rPh sb="4" eb="5">
      <t>ホ</t>
    </rPh>
    <rPh sb="6" eb="7">
      <t>ケン</t>
    </rPh>
    <phoneticPr fontId="6"/>
  </si>
  <si>
    <t>労　災　保　険</t>
    <rPh sb="0" eb="1">
      <t>ロウ</t>
    </rPh>
    <rPh sb="2" eb="3">
      <t>ワザワ</t>
    </rPh>
    <rPh sb="4" eb="5">
      <t>ホ</t>
    </rPh>
    <rPh sb="6" eb="7">
      <t>ケン</t>
    </rPh>
    <phoneticPr fontId="6"/>
  </si>
  <si>
    <t>厚生年金基金</t>
    <rPh sb="0" eb="2">
      <t>コウセイ</t>
    </rPh>
    <rPh sb="2" eb="4">
      <t>ネンキン</t>
    </rPh>
    <rPh sb="4" eb="6">
      <t>キキン</t>
    </rPh>
    <phoneticPr fontId="6"/>
  </si>
  <si>
    <t>続柄</t>
    <rPh sb="0" eb="2">
      <t>ゾクガラ</t>
    </rPh>
    <phoneticPr fontId="6"/>
  </si>
  <si>
    <t>その他</t>
    <rPh sb="2" eb="3">
      <t>タ</t>
    </rPh>
    <phoneticPr fontId="6"/>
  </si>
  <si>
    <t>家族状況</t>
    <rPh sb="0" eb="2">
      <t>カゾク</t>
    </rPh>
    <rPh sb="2" eb="4">
      <t>ジョウキョウ</t>
    </rPh>
    <phoneticPr fontId="6"/>
  </si>
  <si>
    <t>住居状況</t>
    <rPh sb="0" eb="2">
      <t>ジュウキョ</t>
    </rPh>
    <rPh sb="2" eb="4">
      <t>ジョウキョウ</t>
    </rPh>
    <phoneticPr fontId="6"/>
  </si>
  <si>
    <t>通勤所要時間</t>
    <rPh sb="0" eb="2">
      <t>ツウキン</t>
    </rPh>
    <rPh sb="2" eb="4">
      <t>ショヨウ</t>
    </rPh>
    <rPh sb="4" eb="6">
      <t>ジカン</t>
    </rPh>
    <phoneticPr fontId="6"/>
  </si>
  <si>
    <t>通勤方法</t>
    <rPh sb="0" eb="2">
      <t>ツウキン</t>
    </rPh>
    <rPh sb="2" eb="4">
      <t>ホウホウ</t>
    </rPh>
    <phoneticPr fontId="6"/>
  </si>
  <si>
    <t>家族などへの連絡方法</t>
    <rPh sb="0" eb="2">
      <t>カゾク</t>
    </rPh>
    <rPh sb="6" eb="8">
      <t>レンラク</t>
    </rPh>
    <rPh sb="8" eb="10">
      <t>ホウホウ</t>
    </rPh>
    <phoneticPr fontId="6"/>
  </si>
  <si>
    <t>住居の種類</t>
    <rPh sb="0" eb="2">
      <t>ジュウキョ</t>
    </rPh>
    <rPh sb="3" eb="5">
      <t>シュルイ</t>
    </rPh>
    <phoneticPr fontId="6"/>
  </si>
  <si>
    <t>退職または解雇理由※3</t>
    <rPh sb="0" eb="2">
      <t>タイショク</t>
    </rPh>
    <rPh sb="5" eb="7">
      <t>カイコ</t>
    </rPh>
    <rPh sb="7" eb="9">
      <t>リユウ</t>
    </rPh>
    <phoneticPr fontId="6"/>
  </si>
  <si>
    <t>事業用自動車の運転者でなくなった　　年　　月　　日　　理由</t>
    <rPh sb="0" eb="3">
      <t>ジギョウヨウ</t>
    </rPh>
    <rPh sb="3" eb="6">
      <t>ジドウシャ</t>
    </rPh>
    <rPh sb="7" eb="10">
      <t>ウンテンシャ</t>
    </rPh>
    <rPh sb="18" eb="19">
      <t>ネン</t>
    </rPh>
    <rPh sb="21" eb="22">
      <t>ツキ</t>
    </rPh>
    <rPh sb="24" eb="25">
      <t>ニチ</t>
    </rPh>
    <rPh sb="27" eb="29">
      <t>リユウ</t>
    </rPh>
    <phoneticPr fontId="6"/>
  </si>
  <si>
    <t>事由</t>
    <rPh sb="0" eb="2">
      <t>ジユウ</t>
    </rPh>
    <phoneticPr fontId="6"/>
  </si>
  <si>
    <t>（解雇の場合はその理由）</t>
    <rPh sb="1" eb="3">
      <t>カイコ</t>
    </rPh>
    <rPh sb="4" eb="6">
      <t>バアイ</t>
    </rPh>
    <rPh sb="9" eb="11">
      <t>リユウ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</si>
  <si>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</si>
  <si>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</si>
  <si>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特記事項</t>
    <rPh sb="0" eb="2">
      <t>トッキ</t>
    </rPh>
    <rPh sb="2" eb="4">
      <t>ジコウ</t>
    </rPh>
    <phoneticPr fontId="6"/>
  </si>
  <si>
    <t>※3</t>
    <phoneticPr fontId="6"/>
  </si>
  <si>
    <t>運転者が何らかの事情で転任・退職等した場合は、所定の事項を記入後、3年間保管すること。</t>
    <rPh sb="0" eb="3">
      <t>ウンテンシャ</t>
    </rPh>
    <rPh sb="4" eb="5">
      <t>ナン</t>
    </rPh>
    <rPh sb="8" eb="10">
      <t>ジジョウ</t>
    </rPh>
    <rPh sb="11" eb="13">
      <t>テンニン</t>
    </rPh>
    <rPh sb="14" eb="16">
      <t>タイショク</t>
    </rPh>
    <rPh sb="16" eb="17">
      <t>ナド</t>
    </rPh>
    <rPh sb="19" eb="21">
      <t>バアイ</t>
    </rPh>
    <rPh sb="23" eb="25">
      <t>ショテイ</t>
    </rPh>
    <rPh sb="26" eb="28">
      <t>ジコウ</t>
    </rPh>
    <rPh sb="29" eb="31">
      <t>キニュウ</t>
    </rPh>
    <rPh sb="31" eb="32">
      <t>ゴ</t>
    </rPh>
    <rPh sb="34" eb="36">
      <t>ネンカン</t>
    </rPh>
    <rPh sb="36" eb="38">
      <t>ホカン</t>
    </rPh>
    <phoneticPr fontId="6"/>
  </si>
  <si>
    <t>学歴・職歴</t>
    <rPh sb="0" eb="2">
      <t>ガクレキ</t>
    </rPh>
    <rPh sb="3" eb="5">
      <t>ショクレキ</t>
    </rPh>
    <phoneticPr fontId="4"/>
  </si>
  <si>
    <t>年月日1</t>
    <rPh sb="0" eb="3">
      <t>ネンガッピ</t>
    </rPh>
    <phoneticPr fontId="4"/>
  </si>
  <si>
    <t>詳細1</t>
    <rPh sb="0" eb="2">
      <t>ショウサイ</t>
    </rPh>
    <phoneticPr fontId="6"/>
  </si>
  <si>
    <t>年月日2</t>
    <rPh sb="0" eb="3">
      <t>ネンガッピ</t>
    </rPh>
    <phoneticPr fontId="4"/>
  </si>
  <si>
    <t>詳細2</t>
    <rPh sb="0" eb="2">
      <t>ショウサイ</t>
    </rPh>
    <phoneticPr fontId="6"/>
  </si>
  <si>
    <t>年月日3</t>
    <rPh sb="0" eb="3">
      <t>ネンガッピ</t>
    </rPh>
    <phoneticPr fontId="4"/>
  </si>
  <si>
    <t>詳細3</t>
    <rPh sb="0" eb="2">
      <t>ショウサイ</t>
    </rPh>
    <phoneticPr fontId="6"/>
  </si>
  <si>
    <t>年月日4</t>
    <rPh sb="0" eb="3">
      <t>ネンガッピ</t>
    </rPh>
    <phoneticPr fontId="4"/>
  </si>
  <si>
    <t>詳細4</t>
    <rPh sb="0" eb="2">
      <t>ショウサイ</t>
    </rPh>
    <phoneticPr fontId="6"/>
  </si>
  <si>
    <t>年月日5</t>
    <rPh sb="0" eb="3">
      <t>ネンガッピ</t>
    </rPh>
    <phoneticPr fontId="4"/>
  </si>
  <si>
    <t>詳細5</t>
    <rPh sb="0" eb="2">
      <t>ショウサイ</t>
    </rPh>
    <phoneticPr fontId="6"/>
  </si>
  <si>
    <t>年月日6</t>
    <rPh sb="0" eb="3">
      <t>ネンガッピ</t>
    </rPh>
    <phoneticPr fontId="4"/>
  </si>
  <si>
    <t>詳細6</t>
    <rPh sb="0" eb="2">
      <t>ショウサイ</t>
    </rPh>
    <phoneticPr fontId="6"/>
  </si>
  <si>
    <t>年月日7</t>
    <rPh sb="0" eb="3">
      <t>ネンガッピ</t>
    </rPh>
    <phoneticPr fontId="4"/>
  </si>
  <si>
    <t>詳細7</t>
    <rPh sb="0" eb="2">
      <t>ショウサイ</t>
    </rPh>
    <phoneticPr fontId="6"/>
  </si>
  <si>
    <t>自動車の種類1</t>
    <rPh sb="0" eb="3">
      <t>ジドウシャ</t>
    </rPh>
    <rPh sb="4" eb="6">
      <t>シュルイ</t>
    </rPh>
    <phoneticPr fontId="4"/>
  </si>
  <si>
    <t>人数1</t>
    <rPh sb="0" eb="2">
      <t>ニンズウ</t>
    </rPh>
    <phoneticPr fontId="4"/>
  </si>
  <si>
    <t>トン1</t>
    <phoneticPr fontId="4"/>
  </si>
  <si>
    <t>経験年月日1</t>
    <rPh sb="0" eb="5">
      <t>ケイケンネンガッピ</t>
    </rPh>
    <phoneticPr fontId="4"/>
  </si>
  <si>
    <t>事業者名1</t>
    <rPh sb="0" eb="4">
      <t>ジギョウシャメイ</t>
    </rPh>
    <phoneticPr fontId="4"/>
  </si>
  <si>
    <t>自動車の種類2</t>
    <rPh sb="0" eb="3">
      <t>ジドウシャ</t>
    </rPh>
    <rPh sb="4" eb="6">
      <t>シュルイ</t>
    </rPh>
    <phoneticPr fontId="4"/>
  </si>
  <si>
    <t>人数2</t>
    <rPh sb="0" eb="2">
      <t>ニンズウ</t>
    </rPh>
    <phoneticPr fontId="4"/>
  </si>
  <si>
    <t>トン2</t>
  </si>
  <si>
    <t>経験年月日2</t>
    <rPh sb="0" eb="5">
      <t>ケイケンネンガッピ</t>
    </rPh>
    <phoneticPr fontId="4"/>
  </si>
  <si>
    <t>事業者名2</t>
    <rPh sb="0" eb="4">
      <t>ジギョウシャメイ</t>
    </rPh>
    <phoneticPr fontId="4"/>
  </si>
  <si>
    <t>自動車の種類3</t>
    <rPh sb="0" eb="3">
      <t>ジドウシャ</t>
    </rPh>
    <rPh sb="4" eb="6">
      <t>シュルイ</t>
    </rPh>
    <phoneticPr fontId="4"/>
  </si>
  <si>
    <t>人数3</t>
    <rPh sb="0" eb="2">
      <t>ニンズウ</t>
    </rPh>
    <phoneticPr fontId="4"/>
  </si>
  <si>
    <t>トン3</t>
  </si>
  <si>
    <t>経験年月日3</t>
    <rPh sb="0" eb="5">
      <t>ケイケンネンガッピ</t>
    </rPh>
    <phoneticPr fontId="4"/>
  </si>
  <si>
    <t>事業者名3</t>
    <rPh sb="0" eb="4">
      <t>ジギョウシャメイ</t>
    </rPh>
    <phoneticPr fontId="4"/>
  </si>
  <si>
    <t>運転経験</t>
    <rPh sb="0" eb="4">
      <t>ウンテンケイケン</t>
    </rPh>
    <phoneticPr fontId="4"/>
  </si>
  <si>
    <t>資格種類1</t>
    <rPh sb="0" eb="2">
      <t>シカク</t>
    </rPh>
    <rPh sb="2" eb="4">
      <t>シュルイ</t>
    </rPh>
    <phoneticPr fontId="4"/>
  </si>
  <si>
    <t>内容1</t>
    <rPh sb="0" eb="2">
      <t>ナイヨウ</t>
    </rPh>
    <phoneticPr fontId="4"/>
  </si>
  <si>
    <t>資格種類2</t>
    <rPh sb="0" eb="2">
      <t>シカク</t>
    </rPh>
    <rPh sb="2" eb="4">
      <t>シュルイ</t>
    </rPh>
    <phoneticPr fontId="4"/>
  </si>
  <si>
    <t>内容2</t>
    <rPh sb="0" eb="2">
      <t>ナイヨウ</t>
    </rPh>
    <phoneticPr fontId="4"/>
  </si>
  <si>
    <t>資格種類3</t>
    <rPh sb="0" eb="2">
      <t>シカク</t>
    </rPh>
    <rPh sb="2" eb="4">
      <t>シュルイ</t>
    </rPh>
    <phoneticPr fontId="4"/>
  </si>
  <si>
    <t>内容3</t>
    <rPh sb="0" eb="2">
      <t>ナイヨウ</t>
    </rPh>
    <phoneticPr fontId="4"/>
  </si>
  <si>
    <t>資格種類4</t>
    <rPh sb="0" eb="2">
      <t>シカク</t>
    </rPh>
    <rPh sb="2" eb="4">
      <t>シュルイ</t>
    </rPh>
    <phoneticPr fontId="4"/>
  </si>
  <si>
    <t>内容4</t>
    <rPh sb="0" eb="2">
      <t>ナイヨウ</t>
    </rPh>
    <phoneticPr fontId="4"/>
  </si>
  <si>
    <t>資格種類5</t>
    <rPh sb="0" eb="2">
      <t>シカク</t>
    </rPh>
    <rPh sb="2" eb="4">
      <t>シュルイ</t>
    </rPh>
    <phoneticPr fontId="4"/>
  </si>
  <si>
    <t>内容5</t>
    <rPh sb="0" eb="2">
      <t>ナイヨウ</t>
    </rPh>
    <phoneticPr fontId="4"/>
  </si>
  <si>
    <t>資格</t>
    <rPh sb="0" eb="2">
      <t>シカク</t>
    </rPh>
    <phoneticPr fontId="4"/>
  </si>
  <si>
    <t>健康保険</t>
    <phoneticPr fontId="6"/>
  </si>
  <si>
    <t>厚生年金</t>
    <phoneticPr fontId="6"/>
  </si>
  <si>
    <t>雇用保険</t>
    <phoneticPr fontId="6"/>
  </si>
  <si>
    <t>労災保険</t>
    <phoneticPr fontId="6"/>
  </si>
  <si>
    <t>厚生年金基金</t>
    <phoneticPr fontId="6"/>
  </si>
  <si>
    <t>加入日</t>
    <rPh sb="0" eb="3">
      <t>カニュウビ</t>
    </rPh>
    <phoneticPr fontId="6"/>
  </si>
  <si>
    <t>氏名1</t>
    <rPh sb="0" eb="2">
      <t>シメイ</t>
    </rPh>
    <phoneticPr fontId="6"/>
  </si>
  <si>
    <t>生年月日1</t>
    <rPh sb="0" eb="4">
      <t>セイネンガッピ</t>
    </rPh>
    <phoneticPr fontId="6"/>
  </si>
  <si>
    <t>続柄1</t>
    <rPh sb="0" eb="2">
      <t>ゾクガラ</t>
    </rPh>
    <phoneticPr fontId="6"/>
  </si>
  <si>
    <t>血液型1</t>
    <rPh sb="0" eb="3">
      <t>ケツエキガタ</t>
    </rPh>
    <phoneticPr fontId="6"/>
  </si>
  <si>
    <t>その他1</t>
    <rPh sb="2" eb="3">
      <t>タ</t>
    </rPh>
    <phoneticPr fontId="6"/>
  </si>
  <si>
    <t>氏名2</t>
    <rPh sb="0" eb="2">
      <t>シメイ</t>
    </rPh>
    <phoneticPr fontId="6"/>
  </si>
  <si>
    <t>生年月日2</t>
    <rPh sb="0" eb="4">
      <t>セイネンガッピ</t>
    </rPh>
    <phoneticPr fontId="6"/>
  </si>
  <si>
    <t>続柄2</t>
    <rPh sb="0" eb="2">
      <t>ゾクガラ</t>
    </rPh>
    <phoneticPr fontId="6"/>
  </si>
  <si>
    <t>血液型2</t>
    <rPh sb="0" eb="3">
      <t>ケツエキガタ</t>
    </rPh>
    <phoneticPr fontId="6"/>
  </si>
  <si>
    <t>その他2</t>
    <rPh sb="2" eb="3">
      <t>タ</t>
    </rPh>
    <phoneticPr fontId="6"/>
  </si>
  <si>
    <t>氏名3</t>
    <rPh sb="0" eb="2">
      <t>シメイ</t>
    </rPh>
    <phoneticPr fontId="6"/>
  </si>
  <si>
    <t>生年月日3</t>
    <rPh sb="0" eb="4">
      <t>セイネンガッピ</t>
    </rPh>
    <phoneticPr fontId="6"/>
  </si>
  <si>
    <t>続柄3</t>
    <rPh sb="0" eb="2">
      <t>ゾクガラ</t>
    </rPh>
    <phoneticPr fontId="6"/>
  </si>
  <si>
    <t>血液型3</t>
    <rPh sb="0" eb="3">
      <t>ケツエキガタ</t>
    </rPh>
    <phoneticPr fontId="6"/>
  </si>
  <si>
    <t>その他3</t>
    <rPh sb="2" eb="3">
      <t>タ</t>
    </rPh>
    <phoneticPr fontId="6"/>
  </si>
  <si>
    <t>氏名4</t>
    <rPh sb="0" eb="2">
      <t>シメイ</t>
    </rPh>
    <phoneticPr fontId="6"/>
  </si>
  <si>
    <t>生年月日4</t>
    <rPh sb="0" eb="4">
      <t>セイネンガッピ</t>
    </rPh>
    <phoneticPr fontId="6"/>
  </si>
  <si>
    <t>続柄4</t>
    <rPh sb="0" eb="2">
      <t>ゾクガラ</t>
    </rPh>
    <phoneticPr fontId="6"/>
  </si>
  <si>
    <t>血液型4</t>
    <rPh sb="0" eb="3">
      <t>ケツエキガタ</t>
    </rPh>
    <phoneticPr fontId="6"/>
  </si>
  <si>
    <t>その他4</t>
    <rPh sb="2" eb="3">
      <t>タ</t>
    </rPh>
    <phoneticPr fontId="6"/>
  </si>
  <si>
    <t>氏名5</t>
    <rPh sb="0" eb="2">
      <t>シメイ</t>
    </rPh>
    <phoneticPr fontId="6"/>
  </si>
  <si>
    <t>生年月日5</t>
    <rPh sb="0" eb="4">
      <t>セイネンガッピ</t>
    </rPh>
    <phoneticPr fontId="6"/>
  </si>
  <si>
    <t>続柄5</t>
    <rPh sb="0" eb="2">
      <t>ゾクガラ</t>
    </rPh>
    <phoneticPr fontId="6"/>
  </si>
  <si>
    <t>血液型5</t>
    <rPh sb="0" eb="3">
      <t>ケツエキガタ</t>
    </rPh>
    <phoneticPr fontId="6"/>
  </si>
  <si>
    <t>その他5</t>
    <rPh sb="2" eb="3">
      <t>タ</t>
    </rPh>
    <phoneticPr fontId="6"/>
  </si>
  <si>
    <t>家族状況</t>
    <rPh sb="0" eb="4">
      <t>カゾクジョウキョウ</t>
    </rPh>
    <phoneticPr fontId="6"/>
  </si>
  <si>
    <t>通勤所要時間</t>
    <phoneticPr fontId="6"/>
  </si>
  <si>
    <t>通勤方法</t>
    <phoneticPr fontId="6"/>
  </si>
  <si>
    <t>家族などへの連絡方法</t>
    <phoneticPr fontId="6"/>
  </si>
  <si>
    <t>住居の種類</t>
    <phoneticPr fontId="6"/>
  </si>
  <si>
    <t>住居状況</t>
    <phoneticPr fontId="6"/>
  </si>
  <si>
    <t>貨物</t>
    <rPh sb="0" eb="2">
      <t>カモツ</t>
    </rPh>
    <phoneticPr fontId="6"/>
  </si>
  <si>
    <t>バス</t>
    <phoneticPr fontId="6"/>
  </si>
  <si>
    <t>乗用</t>
    <rPh sb="0" eb="2">
      <t>ジョウヨウ</t>
    </rPh>
    <phoneticPr fontId="6"/>
  </si>
  <si>
    <t>写　真
　単独・上三分身・無帽,
　正面・無背景の台帳
　作成前 6ヶ月以内に
　撮影したもの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</si>
</sst>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 tint="0.249977111117893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2"/>
      <color theme="1" tint="0.249977111117893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theme="1" tint="0.249977111117893"/>
      <name val="ＭＳ Ｐ明朝"/>
      <family val="1"/>
      <charset val="128"/>
    </font>
    <font>
      <sz val="18"/>
      <color theme="1" tint="0.249977111117893"/>
      <name val="UD デジタル 教科書体 NK-B"/>
      <family val="1"/>
      <charset val="128"/>
    </font>
    <font>
      <b/>
      <sz val="16"/>
      <color theme="1" tint="0.249977111117893"/>
      <name val="ＭＳ Ｐ明朝"/>
      <family val="1"/>
      <charset val="128"/>
    </font>
    <font>
      <sz val="14"/>
      <color theme="1" tint="0.249977111117893"/>
      <name val="UD デジタル 教科書体 NK-B"/>
      <family val="1"/>
      <charset val="128"/>
    </font>
    <font>
      <sz val="9"/>
      <color theme="1" tint="0.249977111117893"/>
      <name val="ＭＳ Ｐ明朝"/>
      <family val="1"/>
      <charset val="128"/>
    </font>
    <font>
      <b/>
      <sz val="11"/>
      <color theme="1" tint="0.249977111117893"/>
      <name val="UD デジタル 教科書体 NK-B"/>
      <family val="1"/>
      <charset val="128"/>
    </font>
    <font>
      <sz val="10"/>
      <color theme="1" tint="0.249977111117893"/>
      <name val="ＭＳ Ｐ明朝"/>
      <family val="1"/>
      <charset val="128"/>
    </font>
    <font>
      <b/>
      <sz val="10"/>
      <color theme="1" tint="0.249977111117893"/>
      <name val="UD デジタル 教科書体 NK-B"/>
      <family val="1"/>
      <charset val="128"/>
    </font>
    <font>
      <sz val="11"/>
      <color theme="1" tint="0.249977111117893"/>
      <name val="UD デジタル 教科書体 NK-B"/>
      <family val="1"/>
      <charset val="128"/>
    </font>
    <font>
      <sz val="12"/>
      <color theme="1" tint="0.249977111117893"/>
      <name val="UD デジタル 教科書体 NK-B"/>
      <family val="1"/>
      <charset val="128"/>
    </font>
    <font>
      <sz val="11"/>
      <color theme="1" tint="0.249977111117893"/>
      <name val="UD デジタル 教科書体 N-B"/>
      <family val="1"/>
      <charset val="128"/>
    </font>
    <font>
      <sz val="11"/>
      <color theme="1" tint="0.34998626667073579"/>
      <name val="ＭＳ Ｐ明朝"/>
      <family val="1"/>
      <charset val="128"/>
    </font>
    <font>
      <sz val="10"/>
      <color theme="1" tint="0.34998626667073579"/>
      <name val="ＭＳ Ｐ明朝"/>
      <family val="1"/>
      <charset val="128"/>
    </font>
    <font>
      <sz val="11"/>
      <color theme="1" tint="0.34998626667073579"/>
      <name val="UD デジタル 教科書体 NK-B"/>
      <family val="1"/>
      <charset val="128"/>
    </font>
    <font>
      <sz val="9"/>
      <color theme="1" tint="0.34998626667073579"/>
      <name val="ＭＳ Ｐ明朝"/>
      <family val="1"/>
      <charset val="128"/>
    </font>
    <font>
      <sz val="9"/>
      <color theme="1" tint="0.34998626667073579"/>
      <name val="UD デジタル 教科書体 NK-B"/>
      <family val="1"/>
      <charset val="128"/>
    </font>
    <font>
      <sz val="10"/>
      <color theme="1" tint="0.34998626667073579"/>
      <name val="UD デジタル 教科書体 NK-B"/>
      <family val="1"/>
      <charset val="128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2" fillId="0" borderId="3" xfId="1" applyNumberFormat="1" applyFont="1" applyBorder="1" applyAlignment="1">
      <alignment horizontal="center" vertical="center"/>
    </xf>
    <xf numFmtId="176" fontId="12" fillId="0" borderId="4" xfId="1" applyNumberFormat="1" applyFont="1" applyBorder="1" applyAlignment="1">
      <alignment horizontal="center" vertical="center"/>
    </xf>
    <xf numFmtId="176" fontId="12" fillId="0" borderId="5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176" fontId="12" fillId="0" borderId="23" xfId="1" applyNumberFormat="1" applyFont="1" applyBorder="1" applyAlignment="1">
      <alignment horizontal="center" vertical="center"/>
    </xf>
    <xf numFmtId="176" fontId="12" fillId="0" borderId="24" xfId="1" applyNumberFormat="1" applyFont="1" applyBorder="1" applyAlignment="1">
      <alignment horizontal="center"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3" fillId="0" borderId="26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176" fontId="14" fillId="0" borderId="23" xfId="1" applyNumberFormat="1" applyFont="1" applyBorder="1" applyAlignment="1">
      <alignment horizontal="right" vertical="center"/>
    </xf>
    <xf numFmtId="176" fontId="14" fillId="0" borderId="25" xfId="1" applyNumberFormat="1" applyFont="1" applyBorder="1" applyAlignment="1">
      <alignment horizontal="right" vertical="center"/>
    </xf>
    <xf numFmtId="0" fontId="11" fillId="0" borderId="2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3" fillId="0" borderId="14" xfId="1" applyFont="1" applyBorder="1" applyAlignment="1">
      <alignment horizontal="right" vertical="center"/>
    </xf>
    <xf numFmtId="0" fontId="13" fillId="0" borderId="38" xfId="1" applyFont="1" applyBorder="1" applyAlignment="1">
      <alignment horizontal="right" vertical="center"/>
    </xf>
    <xf numFmtId="0" fontId="3" fillId="0" borderId="39" xfId="1" applyFont="1" applyBorder="1" applyAlignment="1">
      <alignment horizontal="center" vertical="distributed" textRotation="255"/>
    </xf>
    <xf numFmtId="0" fontId="13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41" xfId="1" applyNumberFormat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distributed" textRotation="255"/>
    </xf>
    <xf numFmtId="0" fontId="13" fillId="0" borderId="2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176" fontId="12" fillId="0" borderId="21" xfId="1" applyNumberFormat="1" applyFont="1" applyBorder="1" applyAlignment="1">
      <alignment horizontal="center" vertical="center"/>
    </xf>
    <xf numFmtId="176" fontId="12" fillId="0" borderId="42" xfId="1" applyNumberFormat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/>
    </xf>
    <xf numFmtId="0" fontId="3" fillId="0" borderId="25" xfId="1" applyFont="1" applyBorder="1" applyAlignment="1">
      <alignment horizontal="left" vertical="center"/>
    </xf>
    <xf numFmtId="0" fontId="13" fillId="0" borderId="23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distributed" textRotation="255"/>
    </xf>
    <xf numFmtId="0" fontId="13" fillId="0" borderId="46" xfId="1" applyFont="1" applyBorder="1" applyAlignment="1">
      <alignment horizontal="center" vertical="center"/>
    </xf>
    <xf numFmtId="176" fontId="12" fillId="0" borderId="35" xfId="1" applyNumberFormat="1" applyFont="1" applyBorder="1" applyAlignment="1">
      <alignment horizontal="center" vertical="center"/>
    </xf>
    <xf numFmtId="176" fontId="12" fillId="0" borderId="36" xfId="1" applyNumberFormat="1" applyFont="1" applyBorder="1" applyAlignment="1">
      <alignment horizontal="center" vertical="center"/>
    </xf>
    <xf numFmtId="0" fontId="13" fillId="0" borderId="35" xfId="1" applyFont="1" applyBorder="1" applyAlignment="1">
      <alignment horizontal="left" vertical="center"/>
    </xf>
    <xf numFmtId="0" fontId="13" fillId="0" borderId="39" xfId="1" applyFont="1" applyBorder="1" applyAlignment="1">
      <alignment horizontal="center" vertical="distributed" textRotation="255"/>
    </xf>
    <xf numFmtId="0" fontId="13" fillId="0" borderId="3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0" fontId="3" fillId="0" borderId="8" xfId="1" applyFont="1" applyBorder="1" applyAlignment="1">
      <alignment horizontal="center" vertical="center"/>
    </xf>
    <xf numFmtId="176" fontId="15" fillId="0" borderId="23" xfId="1" applyNumberFormat="1" applyFont="1" applyBorder="1" applyAlignment="1">
      <alignment horizontal="center" vertical="center" shrinkToFit="1"/>
    </xf>
    <xf numFmtId="176" fontId="15" fillId="0" borderId="24" xfId="1" applyNumberFormat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distributed" textRotation="255"/>
    </xf>
    <xf numFmtId="0" fontId="13" fillId="0" borderId="39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13" fillId="0" borderId="4" xfId="1" applyFont="1" applyBorder="1" applyAlignment="1">
      <alignment horizontal="distributed" vertical="center"/>
    </xf>
    <xf numFmtId="0" fontId="3" fillId="0" borderId="5" xfId="1" applyFont="1" applyBorder="1">
      <alignment vertical="center"/>
    </xf>
    <xf numFmtId="0" fontId="13" fillId="0" borderId="4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176" fontId="15" fillId="0" borderId="35" xfId="1" applyNumberFormat="1" applyFont="1" applyBorder="1" applyAlignment="1">
      <alignment horizontal="center" vertical="center" shrinkToFit="1"/>
    </xf>
    <xf numFmtId="176" fontId="15" fillId="0" borderId="37" xfId="1" applyNumberFormat="1" applyFont="1" applyBorder="1" applyAlignment="1">
      <alignment horizontal="center" vertical="center" shrinkToFit="1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176" fontId="15" fillId="0" borderId="25" xfId="1" applyNumberFormat="1" applyFont="1" applyBorder="1" applyAlignment="1">
      <alignment horizontal="center" vertical="center" shrinkToFit="1"/>
    </xf>
    <xf numFmtId="176" fontId="15" fillId="0" borderId="31" xfId="1" applyNumberFormat="1" applyFont="1" applyBorder="1" applyAlignment="1">
      <alignment horizontal="center" vertical="center" shrinkToFit="1"/>
    </xf>
    <xf numFmtId="176" fontId="15" fillId="0" borderId="1" xfId="1" applyNumberFormat="1" applyFont="1" applyBorder="1" applyAlignment="1">
      <alignment horizontal="center" vertical="center" shrinkToFit="1"/>
    </xf>
    <xf numFmtId="0" fontId="13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0" xfId="0" applyAlignment="1">
      <alignment vertical="center" shrinkToFit="1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shrinkToFit="1"/>
    </xf>
    <xf numFmtId="0" fontId="15" fillId="0" borderId="21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39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distributed" vertical="center"/>
    </xf>
    <xf numFmtId="0" fontId="19" fillId="0" borderId="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distributed" textRotation="255"/>
    </xf>
    <xf numFmtId="176" fontId="20" fillId="0" borderId="23" xfId="0" applyNumberFormat="1" applyFont="1" applyBorder="1" applyAlignment="1">
      <alignment horizontal="center" vertical="center" shrinkToFit="1"/>
    </xf>
    <xf numFmtId="176" fontId="20" fillId="0" borderId="24" xfId="0" applyNumberFormat="1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textRotation="255"/>
    </xf>
    <xf numFmtId="0" fontId="18" fillId="0" borderId="39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distributed" vertical="center"/>
    </xf>
    <xf numFmtId="0" fontId="19" fillId="0" borderId="4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textRotation="255"/>
    </xf>
    <xf numFmtId="0" fontId="18" fillId="0" borderId="45" xfId="0" applyFont="1" applyBorder="1" applyAlignment="1">
      <alignment horizontal="center" vertical="center" textRotation="255"/>
    </xf>
    <xf numFmtId="0" fontId="18" fillId="0" borderId="3" xfId="0" applyFont="1" applyBorder="1">
      <alignment vertical="center"/>
    </xf>
    <xf numFmtId="0" fontId="19" fillId="0" borderId="4" xfId="0" applyFont="1" applyBorder="1" applyAlignment="1">
      <alignment horizontal="distributed" vertical="center"/>
    </xf>
    <xf numFmtId="0" fontId="18" fillId="0" borderId="5" xfId="0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76" fontId="22" fillId="0" borderId="23" xfId="0" applyNumberFormat="1" applyFont="1" applyBorder="1" applyAlignment="1">
      <alignment horizontal="center" vertical="center"/>
    </xf>
    <xf numFmtId="176" fontId="22" fillId="0" borderId="24" xfId="0" applyNumberFormat="1" applyFont="1" applyBorder="1" applyAlignment="1">
      <alignment horizontal="center" vertical="center"/>
    </xf>
    <xf numFmtId="176" fontId="22" fillId="0" borderId="25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57" xfId="0" applyFont="1" applyBorder="1">
      <alignment vertical="center"/>
    </xf>
    <xf numFmtId="0" fontId="19" fillId="0" borderId="40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3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7" xfId="0" applyFont="1" applyBorder="1" applyAlignment="1">
      <alignment horizontal="left" vertical="center"/>
    </xf>
    <xf numFmtId="0" fontId="18" fillId="0" borderId="16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52" xfId="0" applyFont="1" applyBorder="1">
      <alignment vertical="center"/>
    </xf>
    <xf numFmtId="0" fontId="18" fillId="0" borderId="62" xfId="0" applyFont="1" applyBorder="1">
      <alignment vertical="center"/>
    </xf>
    <xf numFmtId="0" fontId="18" fillId="0" borderId="63" xfId="0" applyFont="1" applyBorder="1">
      <alignment vertical="center"/>
    </xf>
    <xf numFmtId="0" fontId="18" fillId="0" borderId="64" xfId="0" applyFont="1" applyBorder="1">
      <alignment vertical="center"/>
    </xf>
    <xf numFmtId="0" fontId="18" fillId="0" borderId="65" xfId="0" applyFont="1" applyBorder="1">
      <alignment vertical="center"/>
    </xf>
    <xf numFmtId="0" fontId="18" fillId="0" borderId="66" xfId="0" applyFont="1" applyBorder="1">
      <alignment vertical="center"/>
    </xf>
    <xf numFmtId="0" fontId="18" fillId="0" borderId="67" xfId="0" applyFont="1" applyBorder="1">
      <alignment vertical="center"/>
    </xf>
    <xf numFmtId="0" fontId="18" fillId="0" borderId="45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0" fillId="0" borderId="21" xfId="0" applyFill="1" applyBorder="1" applyAlignment="1">
      <alignment vertical="center" shrinkToFit="1"/>
    </xf>
    <xf numFmtId="0" fontId="23" fillId="0" borderId="13" xfId="0" applyFont="1" applyBorder="1" applyAlignment="1">
      <alignment horizontal="right" vertical="center"/>
    </xf>
    <xf numFmtId="0" fontId="23" fillId="0" borderId="56" xfId="0" applyFont="1" applyBorder="1" applyAlignment="1">
      <alignment horizontal="right" vertical="center"/>
    </xf>
    <xf numFmtId="0" fontId="23" fillId="0" borderId="2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22" fillId="0" borderId="35" xfId="0" applyNumberFormat="1" applyFont="1" applyBorder="1" applyAlignment="1">
      <alignment horizontal="center" vertical="center"/>
    </xf>
    <xf numFmtId="176" fontId="22" fillId="0" borderId="36" xfId="0" applyNumberFormat="1" applyFont="1" applyBorder="1" applyAlignment="1">
      <alignment horizontal="center" vertical="center"/>
    </xf>
    <xf numFmtId="176" fontId="22" fillId="0" borderId="37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4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12" fillId="2" borderId="3" xfId="1" applyFont="1" applyFill="1" applyBorder="1" applyAlignment="1" applyProtection="1">
      <alignment horizontal="center" vertical="center"/>
      <protection locked="0"/>
    </xf>
    <xf numFmtId="0" fontId="13" fillId="0" borderId="7" xfId="1" applyFont="1" applyBorder="1" applyAlignment="1" applyProtection="1">
      <alignment horizontal="center" vertical="center" wrapText="1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/>
      <protection locked="0"/>
    </xf>
    <xf numFmtId="0" fontId="13" fillId="0" borderId="31" xfId="1" applyFont="1" applyBorder="1" applyAlignment="1" applyProtection="1">
      <alignment horizontal="center" vertical="center"/>
      <protection locked="0"/>
    </xf>
    <xf numFmtId="0" fontId="13" fillId="0" borderId="34" xfId="1" applyFont="1" applyBorder="1" applyAlignment="1" applyProtection="1">
      <alignment horizontal="center" vertical="center"/>
      <protection locked="0"/>
    </xf>
    <xf numFmtId="0" fontId="0" fillId="0" borderId="53" xfId="0" applyBorder="1" applyProtection="1">
      <alignment vertical="center"/>
      <protection locked="0"/>
    </xf>
    <xf numFmtId="14" fontId="0" fillId="0" borderId="21" xfId="0" applyNumberForma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1" fillId="0" borderId="0" xfId="0" applyFont="1">
      <alignment vertical="center"/>
    </xf>
    <xf numFmtId="0" fontId="0" fillId="0" borderId="21" xfId="0" applyNumberFormat="1" applyBorder="1" applyAlignment="1" applyProtection="1">
      <alignment vertical="center" shrinkToFit="1"/>
      <protection locked="0"/>
    </xf>
    <xf numFmtId="0" fontId="24" fillId="0" borderId="0" xfId="0" applyFont="1">
      <alignment vertical="center"/>
    </xf>
  </cellXfs>
  <cellStyles count="2">
    <cellStyle name="標準" xfId="0" builtinId="0"/>
    <cellStyle name="標準 2" xfId="1" xr:uid="{390E8F05-1D36-4F2B-872E-FA7532E420D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7D24-232D-49F8-A50B-B00CC3353816}">
  <dimension ref="A1:BB322"/>
  <sheetViews>
    <sheetView workbookViewId="0">
      <selection activeCell="B2" sqref="B2"/>
    </sheetView>
  </sheetViews>
  <sheetFormatPr defaultRowHeight="18.75" x14ac:dyDescent="0.4"/>
  <cols>
    <col min="2" max="2" width="10.25" bestFit="1" customWidth="1"/>
    <col min="7" max="7" width="11.375" bestFit="1" customWidth="1"/>
    <col min="10" max="10" width="10.25" bestFit="1" customWidth="1"/>
    <col min="12" max="12" width="10.25" bestFit="1" customWidth="1"/>
  </cols>
  <sheetData>
    <row r="1" spans="1:54" ht="19.5" thickBot="1" x14ac:dyDescent="0.45">
      <c r="A1" t="s">
        <v>78</v>
      </c>
      <c r="B1" s="270"/>
      <c r="C1" s="123"/>
      <c r="D1" s="124"/>
      <c r="E1" t="s">
        <v>79</v>
      </c>
      <c r="F1" s="270"/>
      <c r="G1" s="123"/>
      <c r="H1" s="124"/>
    </row>
    <row r="4" spans="1:54" s="273" customFormat="1" ht="19.5" customHeight="1" x14ac:dyDescent="0.4">
      <c r="A4" s="273">
        <v>1</v>
      </c>
      <c r="B4" s="273">
        <v>2</v>
      </c>
      <c r="C4" s="273">
        <v>3</v>
      </c>
      <c r="D4" s="273">
        <v>4</v>
      </c>
      <c r="E4" s="273">
        <v>5</v>
      </c>
      <c r="F4" s="273">
        <v>6</v>
      </c>
      <c r="G4" s="273">
        <v>7</v>
      </c>
      <c r="H4" s="273">
        <v>8</v>
      </c>
      <c r="I4" s="273">
        <v>9</v>
      </c>
      <c r="J4" s="273">
        <v>10</v>
      </c>
      <c r="K4" s="273">
        <v>11</v>
      </c>
      <c r="L4" s="273">
        <v>12</v>
      </c>
      <c r="M4" s="273">
        <v>13</v>
      </c>
      <c r="N4" s="273">
        <v>14</v>
      </c>
      <c r="O4" s="273">
        <v>15</v>
      </c>
      <c r="P4" s="273">
        <v>16</v>
      </c>
      <c r="Q4" s="273">
        <v>17</v>
      </c>
      <c r="R4" s="273">
        <v>18</v>
      </c>
      <c r="S4" s="273">
        <v>19</v>
      </c>
      <c r="T4" s="273">
        <v>20</v>
      </c>
      <c r="U4" s="273">
        <v>21</v>
      </c>
      <c r="V4" s="273">
        <v>22</v>
      </c>
      <c r="W4" s="273">
        <v>23</v>
      </c>
      <c r="X4" s="273">
        <v>24</v>
      </c>
      <c r="Y4" s="273">
        <v>25</v>
      </c>
      <c r="Z4" s="273">
        <v>26</v>
      </c>
      <c r="AA4" s="273">
        <v>27</v>
      </c>
      <c r="AB4" s="273">
        <v>28</v>
      </c>
      <c r="AC4" s="273">
        <v>29</v>
      </c>
      <c r="AD4" s="273">
        <v>30</v>
      </c>
      <c r="AE4" s="273">
        <v>31</v>
      </c>
      <c r="AF4" s="273">
        <v>32</v>
      </c>
      <c r="AG4" s="273">
        <v>33</v>
      </c>
      <c r="AH4" s="273">
        <v>34</v>
      </c>
      <c r="AI4" s="273">
        <v>35</v>
      </c>
      <c r="AJ4" s="273">
        <v>36</v>
      </c>
      <c r="AK4" s="273">
        <v>37</v>
      </c>
      <c r="AL4" s="273">
        <v>38</v>
      </c>
      <c r="AM4" s="273">
        <v>39</v>
      </c>
      <c r="AN4" s="273">
        <v>40</v>
      </c>
      <c r="AO4" s="273">
        <v>41</v>
      </c>
      <c r="AP4" s="273">
        <v>42</v>
      </c>
      <c r="AQ4" s="273">
        <v>43</v>
      </c>
      <c r="AR4" s="273">
        <v>44</v>
      </c>
      <c r="AS4" s="273">
        <v>45</v>
      </c>
      <c r="AT4" s="273">
        <v>46</v>
      </c>
      <c r="AU4" s="273">
        <v>47</v>
      </c>
      <c r="AV4" s="273">
        <v>48</v>
      </c>
      <c r="AW4" s="273">
        <v>49</v>
      </c>
      <c r="AX4" s="273">
        <v>50</v>
      </c>
      <c r="AY4" s="273">
        <v>51</v>
      </c>
      <c r="AZ4" s="273">
        <v>52</v>
      </c>
      <c r="BA4" s="273">
        <v>53</v>
      </c>
    </row>
    <row r="5" spans="1:54" x14ac:dyDescent="0.4">
      <c r="A5" s="127" t="s">
        <v>39</v>
      </c>
      <c r="B5" s="127" t="s">
        <v>3</v>
      </c>
      <c r="C5" s="127" t="s">
        <v>40</v>
      </c>
      <c r="D5" s="127" t="s">
        <v>5</v>
      </c>
      <c r="E5" s="127" t="s">
        <v>41</v>
      </c>
      <c r="F5" s="127" t="s">
        <v>7</v>
      </c>
      <c r="G5" s="127" t="s">
        <v>42</v>
      </c>
      <c r="H5" s="127" t="s">
        <v>43</v>
      </c>
      <c r="I5" s="127" t="s">
        <v>44</v>
      </c>
      <c r="J5" s="127" t="s">
        <v>45</v>
      </c>
      <c r="K5" s="127" t="s">
        <v>46</v>
      </c>
      <c r="L5" s="127" t="s">
        <v>47</v>
      </c>
      <c r="M5" s="127" t="s">
        <v>16</v>
      </c>
      <c r="N5" s="127" t="s">
        <v>48</v>
      </c>
      <c r="O5" s="127" t="s">
        <v>49</v>
      </c>
      <c r="P5" s="127" t="s">
        <v>50</v>
      </c>
      <c r="Q5" s="127" t="s">
        <v>51</v>
      </c>
      <c r="R5" s="127" t="s">
        <v>52</v>
      </c>
      <c r="S5" s="127" t="s">
        <v>53</v>
      </c>
      <c r="T5" s="127" t="s">
        <v>54</v>
      </c>
      <c r="U5" s="127" t="s">
        <v>83</v>
      </c>
      <c r="V5" s="127" t="s">
        <v>55</v>
      </c>
      <c r="W5" s="127" t="s">
        <v>84</v>
      </c>
      <c r="X5" s="127" t="s">
        <v>56</v>
      </c>
      <c r="Y5" s="127" t="s">
        <v>85</v>
      </c>
      <c r="Z5" s="127" t="s">
        <v>57</v>
      </c>
      <c r="AA5" s="127" t="s">
        <v>86</v>
      </c>
      <c r="AB5" s="127" t="s">
        <v>58</v>
      </c>
      <c r="AC5" s="127" t="s">
        <v>87</v>
      </c>
      <c r="AD5" s="127" t="s">
        <v>82</v>
      </c>
      <c r="AE5" s="127" t="s">
        <v>88</v>
      </c>
      <c r="AF5" s="127" t="s">
        <v>59</v>
      </c>
      <c r="AG5" s="127" t="s">
        <v>60</v>
      </c>
      <c r="AH5" s="127" t="s">
        <v>61</v>
      </c>
      <c r="AI5" s="127" t="s">
        <v>62</v>
      </c>
      <c r="AJ5" s="127" t="s">
        <v>63</v>
      </c>
      <c r="AK5" s="127" t="s">
        <v>64</v>
      </c>
      <c r="AL5" s="127" t="s">
        <v>65</v>
      </c>
      <c r="AM5" s="127" t="s">
        <v>60</v>
      </c>
      <c r="AN5" s="127" t="s">
        <v>66</v>
      </c>
      <c r="AO5" s="127" t="s">
        <v>62</v>
      </c>
      <c r="AP5" s="127" t="s">
        <v>67</v>
      </c>
      <c r="AQ5" s="127" t="s">
        <v>64</v>
      </c>
      <c r="AR5" s="127" t="s">
        <v>68</v>
      </c>
      <c r="AS5" s="127" t="s">
        <v>69</v>
      </c>
      <c r="AT5" s="127" t="s">
        <v>70</v>
      </c>
      <c r="AU5" s="127" t="s">
        <v>71</v>
      </c>
      <c r="AV5" s="127" t="s">
        <v>72</v>
      </c>
      <c r="AW5" s="127" t="s">
        <v>73</v>
      </c>
      <c r="AX5" s="127" t="s">
        <v>74</v>
      </c>
      <c r="AY5" s="127" t="s">
        <v>75</v>
      </c>
      <c r="AZ5" s="127" t="s">
        <v>76</v>
      </c>
      <c r="BA5" s="127" t="s">
        <v>77</v>
      </c>
    </row>
    <row r="6" spans="1:54" x14ac:dyDescent="0.4">
      <c r="A6" s="126">
        <v>1</v>
      </c>
      <c r="B6" s="271"/>
      <c r="C6" s="272"/>
      <c r="D6" s="272"/>
      <c r="E6" s="272"/>
      <c r="F6" s="272"/>
      <c r="G6" s="271"/>
      <c r="H6" s="272"/>
      <c r="I6" s="272"/>
      <c r="J6" s="271"/>
      <c r="K6" s="272"/>
      <c r="L6" s="271"/>
      <c r="M6" s="272"/>
      <c r="N6" s="271"/>
      <c r="O6" s="272"/>
      <c r="P6" s="271"/>
      <c r="Q6" s="272"/>
      <c r="R6" s="272"/>
      <c r="S6" s="272"/>
      <c r="T6" s="271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1"/>
      <c r="AG6" s="272"/>
      <c r="AH6" s="271"/>
      <c r="AI6" s="272"/>
      <c r="AJ6" s="272"/>
      <c r="AK6" s="272"/>
      <c r="AL6" s="271"/>
      <c r="AM6" s="272"/>
      <c r="AN6" s="272"/>
      <c r="AO6" s="272"/>
      <c r="AP6" s="272"/>
      <c r="AQ6" s="272"/>
      <c r="AR6" s="271"/>
      <c r="AS6" s="272"/>
      <c r="AT6" s="272"/>
      <c r="AU6" s="272"/>
      <c r="AV6" s="272"/>
      <c r="AW6" s="272"/>
      <c r="AX6" s="272"/>
      <c r="AY6" s="272"/>
      <c r="AZ6" s="272"/>
      <c r="BA6" s="272"/>
      <c r="BB6" s="125"/>
    </row>
    <row r="7" spans="1:54" x14ac:dyDescent="0.4">
      <c r="A7" s="126">
        <v>2</v>
      </c>
      <c r="B7" s="271"/>
      <c r="C7" s="272"/>
      <c r="D7" s="272"/>
      <c r="E7" s="272"/>
      <c r="F7" s="272"/>
      <c r="G7" s="271"/>
      <c r="H7" s="272"/>
      <c r="I7" s="272"/>
      <c r="J7" s="271"/>
      <c r="K7" s="272"/>
      <c r="L7" s="271"/>
      <c r="M7" s="272"/>
      <c r="N7" s="271"/>
      <c r="O7" s="272"/>
      <c r="P7" s="271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125"/>
    </row>
    <row r="8" spans="1:54" x14ac:dyDescent="0.4">
      <c r="A8" s="126">
        <v>3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125"/>
    </row>
    <row r="9" spans="1:54" x14ac:dyDescent="0.4">
      <c r="A9" s="126">
        <v>4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125"/>
    </row>
    <row r="10" spans="1:54" x14ac:dyDescent="0.4">
      <c r="A10" s="126">
        <v>5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125"/>
    </row>
    <row r="11" spans="1:54" x14ac:dyDescent="0.4">
      <c r="A11" s="126">
        <v>6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125"/>
    </row>
    <row r="12" spans="1:54" x14ac:dyDescent="0.4">
      <c r="A12" s="126">
        <v>7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125"/>
    </row>
    <row r="13" spans="1:54" x14ac:dyDescent="0.4">
      <c r="A13" s="126">
        <v>8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125"/>
    </row>
    <row r="14" spans="1:54" x14ac:dyDescent="0.4">
      <c r="A14" s="126">
        <v>9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125"/>
    </row>
    <row r="15" spans="1:54" x14ac:dyDescent="0.4">
      <c r="A15" s="126">
        <v>10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125"/>
    </row>
    <row r="16" spans="1:54" x14ac:dyDescent="0.4">
      <c r="A16" s="126">
        <v>11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125"/>
    </row>
    <row r="17" spans="1:54" x14ac:dyDescent="0.4">
      <c r="A17" s="126">
        <v>12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125"/>
    </row>
    <row r="18" spans="1:54" x14ac:dyDescent="0.4">
      <c r="A18" s="126">
        <v>13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125"/>
    </row>
    <row r="19" spans="1:54" x14ac:dyDescent="0.4">
      <c r="A19" s="126">
        <v>14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125"/>
    </row>
    <row r="20" spans="1:54" x14ac:dyDescent="0.4">
      <c r="A20" s="126">
        <v>15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125"/>
    </row>
    <row r="21" spans="1:54" x14ac:dyDescent="0.4">
      <c r="A21" s="126">
        <v>16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125"/>
    </row>
    <row r="22" spans="1:54" x14ac:dyDescent="0.4">
      <c r="A22" s="126">
        <v>17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125"/>
    </row>
    <row r="23" spans="1:54" x14ac:dyDescent="0.4">
      <c r="A23" s="126">
        <v>18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125"/>
    </row>
    <row r="24" spans="1:54" x14ac:dyDescent="0.4">
      <c r="A24" s="126">
        <v>19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125"/>
    </row>
    <row r="25" spans="1:54" x14ac:dyDescent="0.4">
      <c r="A25" s="126">
        <v>20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125"/>
    </row>
    <row r="26" spans="1:54" x14ac:dyDescent="0.4">
      <c r="A26" s="126">
        <v>21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125"/>
    </row>
    <row r="27" spans="1:54" x14ac:dyDescent="0.4">
      <c r="A27" s="126">
        <v>22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125"/>
    </row>
    <row r="28" spans="1:54" x14ac:dyDescent="0.4">
      <c r="A28" s="126">
        <v>23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125"/>
    </row>
    <row r="29" spans="1:54" x14ac:dyDescent="0.4">
      <c r="A29" s="126">
        <v>24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125"/>
    </row>
    <row r="30" spans="1:54" x14ac:dyDescent="0.4">
      <c r="A30" s="126">
        <v>25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125"/>
    </row>
    <row r="31" spans="1:54" x14ac:dyDescent="0.4">
      <c r="A31" s="126">
        <v>26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125"/>
    </row>
    <row r="32" spans="1:54" x14ac:dyDescent="0.4">
      <c r="A32" s="126">
        <v>27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125"/>
    </row>
    <row r="33" spans="1:54" x14ac:dyDescent="0.4">
      <c r="A33" s="126">
        <v>28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125"/>
    </row>
    <row r="34" spans="1:54" x14ac:dyDescent="0.4">
      <c r="A34" s="126">
        <v>29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125"/>
    </row>
    <row r="35" spans="1:54" x14ac:dyDescent="0.4">
      <c r="A35" s="126">
        <v>30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125"/>
    </row>
    <row r="36" spans="1:54" x14ac:dyDescent="0.4">
      <c r="A36" s="126">
        <v>31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125"/>
    </row>
    <row r="37" spans="1:54" x14ac:dyDescent="0.4">
      <c r="A37" s="126">
        <v>32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125"/>
    </row>
    <row r="38" spans="1:54" x14ac:dyDescent="0.4">
      <c r="A38" s="126">
        <v>33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125"/>
    </row>
    <row r="39" spans="1:54" x14ac:dyDescent="0.4">
      <c r="A39" s="126">
        <v>34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125"/>
    </row>
    <row r="40" spans="1:54" x14ac:dyDescent="0.4">
      <c r="A40" s="126">
        <v>35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125"/>
    </row>
    <row r="41" spans="1:54" x14ac:dyDescent="0.4">
      <c r="A41" s="126">
        <v>36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125"/>
    </row>
    <row r="42" spans="1:54" x14ac:dyDescent="0.4">
      <c r="A42" s="126">
        <v>37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125"/>
    </row>
    <row r="43" spans="1:54" x14ac:dyDescent="0.4">
      <c r="A43" s="126">
        <v>38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125"/>
    </row>
    <row r="44" spans="1:54" x14ac:dyDescent="0.4">
      <c r="A44" s="126">
        <v>39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125"/>
    </row>
    <row r="45" spans="1:54" x14ac:dyDescent="0.4">
      <c r="A45" s="126">
        <v>40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125"/>
    </row>
    <row r="46" spans="1:54" x14ac:dyDescent="0.4">
      <c r="A46" s="126">
        <v>41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125"/>
    </row>
    <row r="47" spans="1:54" x14ac:dyDescent="0.4">
      <c r="A47" s="126">
        <v>42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125"/>
    </row>
    <row r="48" spans="1:54" x14ac:dyDescent="0.4">
      <c r="A48" s="126">
        <v>43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125"/>
    </row>
    <row r="49" spans="1:54" x14ac:dyDescent="0.4">
      <c r="A49" s="126">
        <v>44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125"/>
    </row>
    <row r="50" spans="1:54" x14ac:dyDescent="0.4">
      <c r="A50" s="126">
        <v>45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125"/>
    </row>
    <row r="51" spans="1:54" x14ac:dyDescent="0.4">
      <c r="A51" s="126">
        <v>46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125"/>
    </row>
    <row r="52" spans="1:54" x14ac:dyDescent="0.4">
      <c r="A52" s="126">
        <v>47</v>
      </c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125"/>
    </row>
    <row r="53" spans="1:54" x14ac:dyDescent="0.4">
      <c r="A53" s="126">
        <v>48</v>
      </c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125"/>
    </row>
    <row r="54" spans="1:54" x14ac:dyDescent="0.4">
      <c r="A54" s="126">
        <v>49</v>
      </c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125"/>
    </row>
    <row r="55" spans="1:54" x14ac:dyDescent="0.4">
      <c r="A55" s="126">
        <v>50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125"/>
    </row>
    <row r="56" spans="1:54" x14ac:dyDescent="0.4">
      <c r="A56" s="126">
        <v>51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125"/>
    </row>
    <row r="57" spans="1:54" x14ac:dyDescent="0.4">
      <c r="A57" s="126">
        <v>52</v>
      </c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125"/>
    </row>
    <row r="58" spans="1:54" x14ac:dyDescent="0.4">
      <c r="A58" s="126">
        <v>53</v>
      </c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125"/>
    </row>
    <row r="59" spans="1:54" x14ac:dyDescent="0.4">
      <c r="A59" s="126">
        <v>54</v>
      </c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125"/>
    </row>
    <row r="60" spans="1:54" x14ac:dyDescent="0.4">
      <c r="A60" s="126">
        <v>55</v>
      </c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2"/>
      <c r="AT60" s="272"/>
      <c r="AU60" s="272"/>
      <c r="AV60" s="272"/>
      <c r="AW60" s="272"/>
      <c r="AX60" s="272"/>
      <c r="AY60" s="272"/>
      <c r="AZ60" s="272"/>
      <c r="BA60" s="272"/>
      <c r="BB60" s="125"/>
    </row>
    <row r="61" spans="1:54" x14ac:dyDescent="0.4">
      <c r="A61" s="126">
        <v>56</v>
      </c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125"/>
    </row>
    <row r="62" spans="1:54" x14ac:dyDescent="0.4">
      <c r="A62" s="126">
        <v>57</v>
      </c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125"/>
    </row>
    <row r="63" spans="1:54" x14ac:dyDescent="0.4">
      <c r="A63" s="126">
        <v>58</v>
      </c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125"/>
    </row>
    <row r="64" spans="1:54" x14ac:dyDescent="0.4">
      <c r="A64" s="126">
        <v>59</v>
      </c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272"/>
      <c r="AO64" s="272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125"/>
    </row>
    <row r="65" spans="1:54" x14ac:dyDescent="0.4">
      <c r="A65" s="126">
        <v>60</v>
      </c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2"/>
      <c r="AM65" s="272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125"/>
    </row>
    <row r="66" spans="1:54" x14ac:dyDescent="0.4">
      <c r="A66" s="126">
        <v>61</v>
      </c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272"/>
      <c r="AN66" s="272"/>
      <c r="AO66" s="272"/>
      <c r="AP66" s="272"/>
      <c r="AQ66" s="272"/>
      <c r="AR66" s="272"/>
      <c r="AS66" s="272"/>
      <c r="AT66" s="272"/>
      <c r="AU66" s="272"/>
      <c r="AV66" s="272"/>
      <c r="AW66" s="272"/>
      <c r="AX66" s="272"/>
      <c r="AY66" s="272"/>
      <c r="AZ66" s="272"/>
      <c r="BA66" s="272"/>
      <c r="BB66" s="125"/>
    </row>
    <row r="67" spans="1:54" x14ac:dyDescent="0.4">
      <c r="A67" s="126">
        <v>62</v>
      </c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2"/>
      <c r="AL67" s="272"/>
      <c r="AM67" s="272"/>
      <c r="AN67" s="272"/>
      <c r="AO67" s="272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125"/>
    </row>
    <row r="68" spans="1:54" x14ac:dyDescent="0.4">
      <c r="A68" s="126">
        <v>63</v>
      </c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  <c r="AA68" s="272"/>
      <c r="AB68" s="272"/>
      <c r="AC68" s="272"/>
      <c r="AD68" s="272"/>
      <c r="AE68" s="272"/>
      <c r="AF68" s="272"/>
      <c r="AG68" s="272"/>
      <c r="AH68" s="272"/>
      <c r="AI68" s="272"/>
      <c r="AJ68" s="272"/>
      <c r="AK68" s="272"/>
      <c r="AL68" s="272"/>
      <c r="AM68" s="272"/>
      <c r="AN68" s="272"/>
      <c r="AO68" s="272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125"/>
    </row>
    <row r="69" spans="1:54" x14ac:dyDescent="0.4">
      <c r="A69" s="126">
        <v>64</v>
      </c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125"/>
    </row>
    <row r="70" spans="1:54" x14ac:dyDescent="0.4">
      <c r="A70" s="126">
        <v>65</v>
      </c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125"/>
    </row>
    <row r="71" spans="1:54" x14ac:dyDescent="0.4">
      <c r="A71" s="126">
        <v>66</v>
      </c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125"/>
    </row>
    <row r="72" spans="1:54" x14ac:dyDescent="0.4">
      <c r="A72" s="126">
        <v>67</v>
      </c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125"/>
    </row>
    <row r="73" spans="1:54" x14ac:dyDescent="0.4">
      <c r="A73" s="126">
        <v>68</v>
      </c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125"/>
    </row>
    <row r="74" spans="1:54" x14ac:dyDescent="0.4">
      <c r="A74" s="126">
        <v>69</v>
      </c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125"/>
    </row>
    <row r="75" spans="1:54" x14ac:dyDescent="0.4">
      <c r="A75" s="126">
        <v>70</v>
      </c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  <c r="AM75" s="272"/>
      <c r="AN75" s="272"/>
      <c r="AO75" s="272"/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125"/>
    </row>
    <row r="76" spans="1:54" x14ac:dyDescent="0.4">
      <c r="A76" s="126">
        <v>71</v>
      </c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125"/>
    </row>
    <row r="77" spans="1:54" x14ac:dyDescent="0.4">
      <c r="A77" s="126">
        <v>72</v>
      </c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125"/>
    </row>
    <row r="78" spans="1:54" x14ac:dyDescent="0.4">
      <c r="A78" s="126">
        <v>73</v>
      </c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125"/>
    </row>
    <row r="79" spans="1:54" x14ac:dyDescent="0.4">
      <c r="A79" s="126">
        <v>74</v>
      </c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  <c r="AO79" s="272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125"/>
    </row>
    <row r="80" spans="1:54" x14ac:dyDescent="0.4">
      <c r="A80" s="126">
        <v>75</v>
      </c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  <c r="AO80" s="272"/>
      <c r="AP80" s="272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125"/>
    </row>
    <row r="81" spans="1:54" x14ac:dyDescent="0.4">
      <c r="A81" s="126">
        <v>76</v>
      </c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  <c r="AO81" s="272"/>
      <c r="AP81" s="272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125"/>
    </row>
    <row r="82" spans="1:54" x14ac:dyDescent="0.4">
      <c r="A82" s="126">
        <v>77</v>
      </c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125"/>
    </row>
    <row r="83" spans="1:54" x14ac:dyDescent="0.4">
      <c r="A83" s="126">
        <v>78</v>
      </c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  <c r="AA83" s="272"/>
      <c r="AB83" s="272"/>
      <c r="AC83" s="272"/>
      <c r="AD83" s="272"/>
      <c r="AE83" s="272"/>
      <c r="AF83" s="272"/>
      <c r="AG83" s="272"/>
      <c r="AH83" s="272"/>
      <c r="AI83" s="272"/>
      <c r="AJ83" s="272"/>
      <c r="AK83" s="272"/>
      <c r="AL83" s="272"/>
      <c r="AM83" s="272"/>
      <c r="AN83" s="272"/>
      <c r="AO83" s="272"/>
      <c r="AP83" s="272"/>
      <c r="AQ83" s="272"/>
      <c r="AR83" s="272"/>
      <c r="AS83" s="272"/>
      <c r="AT83" s="272"/>
      <c r="AU83" s="272"/>
      <c r="AV83" s="272"/>
      <c r="AW83" s="272"/>
      <c r="AX83" s="272"/>
      <c r="AY83" s="272"/>
      <c r="AZ83" s="272"/>
      <c r="BA83" s="272"/>
      <c r="BB83" s="125"/>
    </row>
    <row r="84" spans="1:54" x14ac:dyDescent="0.4">
      <c r="A84" s="126">
        <v>79</v>
      </c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72"/>
      <c r="AI84" s="272"/>
      <c r="AJ84" s="272"/>
      <c r="AK84" s="272"/>
      <c r="AL84" s="272"/>
      <c r="AM84" s="272"/>
      <c r="AN84" s="272"/>
      <c r="AO84" s="272"/>
      <c r="AP84" s="272"/>
      <c r="AQ84" s="272"/>
      <c r="AR84" s="272"/>
      <c r="AS84" s="272"/>
      <c r="AT84" s="272"/>
      <c r="AU84" s="272"/>
      <c r="AV84" s="272"/>
      <c r="AW84" s="272"/>
      <c r="AX84" s="272"/>
      <c r="AY84" s="272"/>
      <c r="AZ84" s="272"/>
      <c r="BA84" s="272"/>
      <c r="BB84" s="125"/>
    </row>
    <row r="85" spans="1:54" x14ac:dyDescent="0.4">
      <c r="A85" s="126">
        <v>80</v>
      </c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P85" s="272"/>
      <c r="AQ85" s="272"/>
      <c r="AR85" s="272"/>
      <c r="AS85" s="272"/>
      <c r="AT85" s="272"/>
      <c r="AU85" s="272"/>
      <c r="AV85" s="272"/>
      <c r="AW85" s="272"/>
      <c r="AX85" s="272"/>
      <c r="AY85" s="272"/>
      <c r="AZ85" s="272"/>
      <c r="BA85" s="272"/>
      <c r="BB85" s="125"/>
    </row>
    <row r="86" spans="1:54" x14ac:dyDescent="0.4">
      <c r="A86" s="126">
        <v>81</v>
      </c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272"/>
      <c r="AO86" s="272"/>
      <c r="AP86" s="272"/>
      <c r="AQ86" s="272"/>
      <c r="AR86" s="272"/>
      <c r="AS86" s="272"/>
      <c r="AT86" s="272"/>
      <c r="AU86" s="272"/>
      <c r="AV86" s="272"/>
      <c r="AW86" s="272"/>
      <c r="AX86" s="272"/>
      <c r="AY86" s="272"/>
      <c r="AZ86" s="272"/>
      <c r="BA86" s="272"/>
      <c r="BB86" s="125"/>
    </row>
    <row r="87" spans="1:54" x14ac:dyDescent="0.4">
      <c r="A87" s="126">
        <v>82</v>
      </c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2"/>
      <c r="AQ87" s="272"/>
      <c r="AR87" s="272"/>
      <c r="AS87" s="272"/>
      <c r="AT87" s="272"/>
      <c r="AU87" s="272"/>
      <c r="AV87" s="272"/>
      <c r="AW87" s="272"/>
      <c r="AX87" s="272"/>
      <c r="AY87" s="272"/>
      <c r="AZ87" s="272"/>
      <c r="BA87" s="272"/>
      <c r="BB87" s="125"/>
    </row>
    <row r="88" spans="1:54" x14ac:dyDescent="0.4">
      <c r="A88" s="126">
        <v>83</v>
      </c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  <c r="AM88" s="272"/>
      <c r="AN88" s="272"/>
      <c r="AO88" s="272"/>
      <c r="AP88" s="272"/>
      <c r="AQ88" s="272"/>
      <c r="AR88" s="272"/>
      <c r="AS88" s="272"/>
      <c r="AT88" s="272"/>
      <c r="AU88" s="272"/>
      <c r="AV88" s="272"/>
      <c r="AW88" s="272"/>
      <c r="AX88" s="272"/>
      <c r="AY88" s="272"/>
      <c r="AZ88" s="272"/>
      <c r="BA88" s="272"/>
      <c r="BB88" s="125"/>
    </row>
    <row r="89" spans="1:54" x14ac:dyDescent="0.4">
      <c r="A89" s="126">
        <v>84</v>
      </c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272"/>
      <c r="AO89" s="272"/>
      <c r="AP89" s="272"/>
      <c r="AQ89" s="272"/>
      <c r="AR89" s="272"/>
      <c r="AS89" s="272"/>
      <c r="AT89" s="272"/>
      <c r="AU89" s="272"/>
      <c r="AV89" s="272"/>
      <c r="AW89" s="272"/>
      <c r="AX89" s="272"/>
      <c r="AY89" s="272"/>
      <c r="AZ89" s="272"/>
      <c r="BA89" s="272"/>
      <c r="BB89" s="125"/>
    </row>
    <row r="90" spans="1:54" x14ac:dyDescent="0.4">
      <c r="A90" s="126">
        <v>85</v>
      </c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2"/>
      <c r="AQ90" s="272"/>
      <c r="AR90" s="272"/>
      <c r="AS90" s="272"/>
      <c r="AT90" s="272"/>
      <c r="AU90" s="272"/>
      <c r="AV90" s="272"/>
      <c r="AW90" s="272"/>
      <c r="AX90" s="272"/>
      <c r="AY90" s="272"/>
      <c r="AZ90" s="272"/>
      <c r="BA90" s="272"/>
      <c r="BB90" s="125"/>
    </row>
    <row r="91" spans="1:54" x14ac:dyDescent="0.4">
      <c r="A91" s="126">
        <v>86</v>
      </c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2"/>
      <c r="AQ91" s="272"/>
      <c r="AR91" s="272"/>
      <c r="AS91" s="272"/>
      <c r="AT91" s="272"/>
      <c r="AU91" s="272"/>
      <c r="AV91" s="272"/>
      <c r="AW91" s="272"/>
      <c r="AX91" s="272"/>
      <c r="AY91" s="272"/>
      <c r="AZ91" s="272"/>
      <c r="BA91" s="272"/>
      <c r="BB91" s="125"/>
    </row>
    <row r="92" spans="1:54" x14ac:dyDescent="0.4">
      <c r="A92" s="126">
        <v>87</v>
      </c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2"/>
      <c r="AQ92" s="272"/>
      <c r="AR92" s="272"/>
      <c r="AS92" s="272"/>
      <c r="AT92" s="272"/>
      <c r="AU92" s="272"/>
      <c r="AV92" s="272"/>
      <c r="AW92" s="272"/>
      <c r="AX92" s="272"/>
      <c r="AY92" s="272"/>
      <c r="AZ92" s="272"/>
      <c r="BA92" s="272"/>
      <c r="BB92" s="125"/>
    </row>
    <row r="93" spans="1:54" x14ac:dyDescent="0.4">
      <c r="A93" s="126">
        <v>88</v>
      </c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2"/>
      <c r="AQ93" s="272"/>
      <c r="AR93" s="272"/>
      <c r="AS93" s="272"/>
      <c r="AT93" s="272"/>
      <c r="AU93" s="272"/>
      <c r="AV93" s="272"/>
      <c r="AW93" s="272"/>
      <c r="AX93" s="272"/>
      <c r="AY93" s="272"/>
      <c r="AZ93" s="272"/>
      <c r="BA93" s="272"/>
      <c r="BB93" s="125"/>
    </row>
    <row r="94" spans="1:54" x14ac:dyDescent="0.4">
      <c r="A94" s="126">
        <v>89</v>
      </c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2"/>
      <c r="AQ94" s="272"/>
      <c r="AR94" s="272"/>
      <c r="AS94" s="272"/>
      <c r="AT94" s="272"/>
      <c r="AU94" s="272"/>
      <c r="AV94" s="272"/>
      <c r="AW94" s="272"/>
      <c r="AX94" s="272"/>
      <c r="AY94" s="272"/>
      <c r="AZ94" s="272"/>
      <c r="BA94" s="272"/>
      <c r="BB94" s="125"/>
    </row>
    <row r="95" spans="1:54" x14ac:dyDescent="0.4">
      <c r="A95" s="126">
        <v>90</v>
      </c>
      <c r="B95" s="272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2"/>
      <c r="Z95" s="272"/>
      <c r="AA95" s="272"/>
      <c r="AB95" s="272"/>
      <c r="AC95" s="272"/>
      <c r="AD95" s="272"/>
      <c r="AE95" s="272"/>
      <c r="AF95" s="272"/>
      <c r="AG95" s="272"/>
      <c r="AH95" s="272"/>
      <c r="AI95" s="272"/>
      <c r="AJ95" s="272"/>
      <c r="AK95" s="272"/>
      <c r="AL95" s="272"/>
      <c r="AM95" s="272"/>
      <c r="AN95" s="272"/>
      <c r="AO95" s="272"/>
      <c r="AP95" s="272"/>
      <c r="AQ95" s="272"/>
      <c r="AR95" s="272"/>
      <c r="AS95" s="272"/>
      <c r="AT95" s="272"/>
      <c r="AU95" s="272"/>
      <c r="AV95" s="272"/>
      <c r="AW95" s="272"/>
      <c r="AX95" s="272"/>
      <c r="AY95" s="272"/>
      <c r="AZ95" s="272"/>
      <c r="BA95" s="272"/>
      <c r="BB95" s="125"/>
    </row>
    <row r="96" spans="1:54" x14ac:dyDescent="0.4">
      <c r="A96" s="126">
        <v>91</v>
      </c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2"/>
      <c r="AF96" s="272"/>
      <c r="AG96" s="272"/>
      <c r="AH96" s="272"/>
      <c r="AI96" s="272"/>
      <c r="AJ96" s="272"/>
      <c r="AK96" s="272"/>
      <c r="AL96" s="272"/>
      <c r="AM96" s="272"/>
      <c r="AN96" s="272"/>
      <c r="AO96" s="272"/>
      <c r="AP96" s="272"/>
      <c r="AQ96" s="272"/>
      <c r="AR96" s="272"/>
      <c r="AS96" s="272"/>
      <c r="AT96" s="272"/>
      <c r="AU96" s="272"/>
      <c r="AV96" s="272"/>
      <c r="AW96" s="272"/>
      <c r="AX96" s="272"/>
      <c r="AY96" s="272"/>
      <c r="AZ96" s="272"/>
      <c r="BA96" s="272"/>
      <c r="BB96" s="125"/>
    </row>
    <row r="97" spans="1:54" x14ac:dyDescent="0.4">
      <c r="A97" s="126">
        <v>92</v>
      </c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2"/>
      <c r="AH97" s="272"/>
      <c r="AI97" s="272"/>
      <c r="AJ97" s="272"/>
      <c r="AK97" s="272"/>
      <c r="AL97" s="272"/>
      <c r="AM97" s="272"/>
      <c r="AN97" s="272"/>
      <c r="AO97" s="272"/>
      <c r="AP97" s="272"/>
      <c r="AQ97" s="272"/>
      <c r="AR97" s="272"/>
      <c r="AS97" s="272"/>
      <c r="AT97" s="272"/>
      <c r="AU97" s="272"/>
      <c r="AV97" s="272"/>
      <c r="AW97" s="272"/>
      <c r="AX97" s="272"/>
      <c r="AY97" s="272"/>
      <c r="AZ97" s="272"/>
      <c r="BA97" s="272"/>
      <c r="BB97" s="125"/>
    </row>
    <row r="98" spans="1:54" x14ac:dyDescent="0.4">
      <c r="A98" s="126">
        <v>93</v>
      </c>
      <c r="B98" s="272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2"/>
      <c r="Q98" s="272"/>
      <c r="R98" s="272"/>
      <c r="S98" s="272"/>
      <c r="T98" s="272"/>
      <c r="U98" s="272"/>
      <c r="V98" s="272"/>
      <c r="W98" s="272"/>
      <c r="X98" s="272"/>
      <c r="Y98" s="272"/>
      <c r="Z98" s="272"/>
      <c r="AA98" s="272"/>
      <c r="AB98" s="272"/>
      <c r="AC98" s="272"/>
      <c r="AD98" s="272"/>
      <c r="AE98" s="272"/>
      <c r="AF98" s="272"/>
      <c r="AG98" s="272"/>
      <c r="AH98" s="272"/>
      <c r="AI98" s="272"/>
      <c r="AJ98" s="272"/>
      <c r="AK98" s="272"/>
      <c r="AL98" s="272"/>
      <c r="AM98" s="272"/>
      <c r="AN98" s="272"/>
      <c r="AO98" s="272"/>
      <c r="AP98" s="272"/>
      <c r="AQ98" s="272"/>
      <c r="AR98" s="272"/>
      <c r="AS98" s="272"/>
      <c r="AT98" s="272"/>
      <c r="AU98" s="272"/>
      <c r="AV98" s="272"/>
      <c r="AW98" s="272"/>
      <c r="AX98" s="272"/>
      <c r="AY98" s="272"/>
      <c r="AZ98" s="272"/>
      <c r="BA98" s="272"/>
      <c r="BB98" s="125"/>
    </row>
    <row r="99" spans="1:54" x14ac:dyDescent="0.4">
      <c r="A99" s="126">
        <v>94</v>
      </c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2"/>
      <c r="AF99" s="272"/>
      <c r="AG99" s="272"/>
      <c r="AH99" s="272"/>
      <c r="AI99" s="272"/>
      <c r="AJ99" s="272"/>
      <c r="AK99" s="272"/>
      <c r="AL99" s="272"/>
      <c r="AM99" s="272"/>
      <c r="AN99" s="272"/>
      <c r="AO99" s="272"/>
      <c r="AP99" s="272"/>
      <c r="AQ99" s="272"/>
      <c r="AR99" s="272"/>
      <c r="AS99" s="272"/>
      <c r="AT99" s="272"/>
      <c r="AU99" s="272"/>
      <c r="AV99" s="272"/>
      <c r="AW99" s="272"/>
      <c r="AX99" s="272"/>
      <c r="AY99" s="272"/>
      <c r="AZ99" s="272"/>
      <c r="BA99" s="272"/>
      <c r="BB99" s="125"/>
    </row>
    <row r="100" spans="1:54" x14ac:dyDescent="0.4">
      <c r="A100" s="126">
        <v>95</v>
      </c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2"/>
      <c r="X100" s="272"/>
      <c r="Y100" s="272"/>
      <c r="Z100" s="272"/>
      <c r="AA100" s="272"/>
      <c r="AB100" s="272"/>
      <c r="AC100" s="272"/>
      <c r="AD100" s="272"/>
      <c r="AE100" s="272"/>
      <c r="AF100" s="272"/>
      <c r="AG100" s="272"/>
      <c r="AH100" s="272"/>
      <c r="AI100" s="272"/>
      <c r="AJ100" s="272"/>
      <c r="AK100" s="272"/>
      <c r="AL100" s="272"/>
      <c r="AM100" s="272"/>
      <c r="AN100" s="272"/>
      <c r="AO100" s="272"/>
      <c r="AP100" s="272"/>
      <c r="AQ100" s="272"/>
      <c r="AR100" s="272"/>
      <c r="AS100" s="272"/>
      <c r="AT100" s="272"/>
      <c r="AU100" s="272"/>
      <c r="AV100" s="272"/>
      <c r="AW100" s="272"/>
      <c r="AX100" s="272"/>
      <c r="AY100" s="272"/>
      <c r="AZ100" s="272"/>
      <c r="BA100" s="272"/>
      <c r="BB100" s="125"/>
    </row>
    <row r="101" spans="1:54" x14ac:dyDescent="0.4">
      <c r="A101" s="126">
        <v>96</v>
      </c>
      <c r="B101" s="272"/>
      <c r="C101" s="272"/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2"/>
      <c r="U101" s="272"/>
      <c r="V101" s="272"/>
      <c r="W101" s="272"/>
      <c r="X101" s="272"/>
      <c r="Y101" s="272"/>
      <c r="Z101" s="272"/>
      <c r="AA101" s="272"/>
      <c r="AB101" s="272"/>
      <c r="AC101" s="272"/>
      <c r="AD101" s="272"/>
      <c r="AE101" s="272"/>
      <c r="AF101" s="272"/>
      <c r="AG101" s="272"/>
      <c r="AH101" s="272"/>
      <c r="AI101" s="272"/>
      <c r="AJ101" s="272"/>
      <c r="AK101" s="272"/>
      <c r="AL101" s="272"/>
      <c r="AM101" s="272"/>
      <c r="AN101" s="272"/>
      <c r="AO101" s="272"/>
      <c r="AP101" s="272"/>
      <c r="AQ101" s="272"/>
      <c r="AR101" s="272"/>
      <c r="AS101" s="272"/>
      <c r="AT101" s="272"/>
      <c r="AU101" s="272"/>
      <c r="AV101" s="272"/>
      <c r="AW101" s="272"/>
      <c r="AX101" s="272"/>
      <c r="AY101" s="272"/>
      <c r="AZ101" s="272"/>
      <c r="BA101" s="272"/>
      <c r="BB101" s="125"/>
    </row>
    <row r="102" spans="1:54" x14ac:dyDescent="0.4">
      <c r="A102" s="126">
        <v>97</v>
      </c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  <c r="Q102" s="272"/>
      <c r="R102" s="272"/>
      <c r="S102" s="272"/>
      <c r="T102" s="272"/>
      <c r="U102" s="272"/>
      <c r="V102" s="272"/>
      <c r="W102" s="272"/>
      <c r="X102" s="272"/>
      <c r="Y102" s="272"/>
      <c r="Z102" s="272"/>
      <c r="AA102" s="272"/>
      <c r="AB102" s="272"/>
      <c r="AC102" s="272"/>
      <c r="AD102" s="272"/>
      <c r="AE102" s="272"/>
      <c r="AF102" s="272"/>
      <c r="AG102" s="272"/>
      <c r="AH102" s="272"/>
      <c r="AI102" s="272"/>
      <c r="AJ102" s="272"/>
      <c r="AK102" s="272"/>
      <c r="AL102" s="272"/>
      <c r="AM102" s="272"/>
      <c r="AN102" s="272"/>
      <c r="AO102" s="272"/>
      <c r="AP102" s="272"/>
      <c r="AQ102" s="272"/>
      <c r="AR102" s="272"/>
      <c r="AS102" s="272"/>
      <c r="AT102" s="272"/>
      <c r="AU102" s="272"/>
      <c r="AV102" s="272"/>
      <c r="AW102" s="272"/>
      <c r="AX102" s="272"/>
      <c r="AY102" s="272"/>
      <c r="AZ102" s="272"/>
      <c r="BA102" s="272"/>
      <c r="BB102" s="125"/>
    </row>
    <row r="103" spans="1:54" x14ac:dyDescent="0.4">
      <c r="A103" s="126">
        <v>98</v>
      </c>
      <c r="B103" s="272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2"/>
      <c r="R103" s="272"/>
      <c r="S103" s="272"/>
      <c r="T103" s="272"/>
      <c r="U103" s="272"/>
      <c r="V103" s="272"/>
      <c r="W103" s="272"/>
      <c r="X103" s="272"/>
      <c r="Y103" s="272"/>
      <c r="Z103" s="272"/>
      <c r="AA103" s="272"/>
      <c r="AB103" s="272"/>
      <c r="AC103" s="272"/>
      <c r="AD103" s="272"/>
      <c r="AE103" s="272"/>
      <c r="AF103" s="272"/>
      <c r="AG103" s="272"/>
      <c r="AH103" s="272"/>
      <c r="AI103" s="272"/>
      <c r="AJ103" s="272"/>
      <c r="AK103" s="272"/>
      <c r="AL103" s="272"/>
      <c r="AM103" s="272"/>
      <c r="AN103" s="272"/>
      <c r="AO103" s="272"/>
      <c r="AP103" s="272"/>
      <c r="AQ103" s="272"/>
      <c r="AR103" s="272"/>
      <c r="AS103" s="272"/>
      <c r="AT103" s="272"/>
      <c r="AU103" s="272"/>
      <c r="AV103" s="272"/>
      <c r="AW103" s="272"/>
      <c r="AX103" s="272"/>
      <c r="AY103" s="272"/>
      <c r="AZ103" s="272"/>
      <c r="BA103" s="272"/>
      <c r="BB103" s="125"/>
    </row>
    <row r="104" spans="1:54" x14ac:dyDescent="0.4">
      <c r="A104" s="126">
        <v>99</v>
      </c>
      <c r="B104" s="272"/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  <c r="AB104" s="272"/>
      <c r="AC104" s="272"/>
      <c r="AD104" s="272"/>
      <c r="AE104" s="272"/>
      <c r="AF104" s="272"/>
      <c r="AG104" s="272"/>
      <c r="AH104" s="272"/>
      <c r="AI104" s="272"/>
      <c r="AJ104" s="272"/>
      <c r="AK104" s="272"/>
      <c r="AL104" s="272"/>
      <c r="AM104" s="272"/>
      <c r="AN104" s="272"/>
      <c r="AO104" s="272"/>
      <c r="AP104" s="272"/>
      <c r="AQ104" s="272"/>
      <c r="AR104" s="272"/>
      <c r="AS104" s="272"/>
      <c r="AT104" s="272"/>
      <c r="AU104" s="272"/>
      <c r="AV104" s="272"/>
      <c r="AW104" s="272"/>
      <c r="AX104" s="272"/>
      <c r="AY104" s="272"/>
      <c r="AZ104" s="272"/>
      <c r="BA104" s="272"/>
      <c r="BB104" s="125"/>
    </row>
    <row r="105" spans="1:54" x14ac:dyDescent="0.4"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</row>
    <row r="106" spans="1:54" x14ac:dyDescent="0.4"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</row>
    <row r="107" spans="1:54" x14ac:dyDescent="0.4"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</row>
    <row r="108" spans="1:54" x14ac:dyDescent="0.4"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</row>
    <row r="109" spans="1:54" x14ac:dyDescent="0.4"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</row>
    <row r="110" spans="1:54" x14ac:dyDescent="0.4"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</row>
    <row r="111" spans="1:54" x14ac:dyDescent="0.4"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</row>
    <row r="112" spans="1:54" x14ac:dyDescent="0.4"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</row>
    <row r="113" spans="2:54" x14ac:dyDescent="0.4"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</row>
    <row r="114" spans="2:54" x14ac:dyDescent="0.4"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</row>
    <row r="115" spans="2:54" x14ac:dyDescent="0.4"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</row>
    <row r="116" spans="2:54" x14ac:dyDescent="0.4"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</row>
    <row r="117" spans="2:54" x14ac:dyDescent="0.4"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</row>
    <row r="118" spans="2:54" x14ac:dyDescent="0.4"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</row>
    <row r="119" spans="2:54" x14ac:dyDescent="0.4"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</row>
    <row r="120" spans="2:54" x14ac:dyDescent="0.4"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</row>
    <row r="121" spans="2:54" x14ac:dyDescent="0.4"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</row>
    <row r="122" spans="2:54" x14ac:dyDescent="0.4"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</row>
    <row r="123" spans="2:54" x14ac:dyDescent="0.4"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</row>
    <row r="124" spans="2:54" x14ac:dyDescent="0.4"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</row>
    <row r="125" spans="2:54" x14ac:dyDescent="0.4"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</row>
    <row r="126" spans="2:54" x14ac:dyDescent="0.4"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</row>
    <row r="127" spans="2:54" x14ac:dyDescent="0.4"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</row>
    <row r="128" spans="2:54" x14ac:dyDescent="0.4"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</row>
    <row r="129" spans="2:54" x14ac:dyDescent="0.4"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</row>
    <row r="130" spans="2:54" x14ac:dyDescent="0.4"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</row>
    <row r="131" spans="2:54" x14ac:dyDescent="0.4"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</row>
    <row r="132" spans="2:54" x14ac:dyDescent="0.4"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</row>
    <row r="133" spans="2:54" x14ac:dyDescent="0.4"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</row>
    <row r="134" spans="2:54" x14ac:dyDescent="0.4"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</row>
    <row r="135" spans="2:54" x14ac:dyDescent="0.4"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</row>
    <row r="136" spans="2:54" x14ac:dyDescent="0.4"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</row>
    <row r="137" spans="2:54" x14ac:dyDescent="0.4"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</row>
    <row r="138" spans="2:54" x14ac:dyDescent="0.4"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</row>
    <row r="139" spans="2:54" x14ac:dyDescent="0.4"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</row>
    <row r="140" spans="2:54" x14ac:dyDescent="0.4"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</row>
    <row r="141" spans="2:54" x14ac:dyDescent="0.4"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</row>
    <row r="142" spans="2:54" x14ac:dyDescent="0.4"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</row>
    <row r="143" spans="2:54" x14ac:dyDescent="0.4"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</row>
    <row r="144" spans="2:54" x14ac:dyDescent="0.4"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</row>
    <row r="145" spans="2:54" x14ac:dyDescent="0.4"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</row>
    <row r="146" spans="2:54" x14ac:dyDescent="0.4"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</row>
    <row r="147" spans="2:54" x14ac:dyDescent="0.4"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</row>
    <row r="148" spans="2:54" x14ac:dyDescent="0.4"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</row>
    <row r="149" spans="2:54" x14ac:dyDescent="0.4"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</row>
    <row r="150" spans="2:54" x14ac:dyDescent="0.4"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</row>
    <row r="151" spans="2:54" x14ac:dyDescent="0.4"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</row>
    <row r="152" spans="2:54" x14ac:dyDescent="0.4"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</row>
    <row r="153" spans="2:54" x14ac:dyDescent="0.4"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</row>
    <row r="154" spans="2:54" x14ac:dyDescent="0.4"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</row>
    <row r="155" spans="2:54" x14ac:dyDescent="0.4"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</row>
    <row r="156" spans="2:54" x14ac:dyDescent="0.4"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</row>
    <row r="157" spans="2:54" x14ac:dyDescent="0.4"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</row>
    <row r="158" spans="2:54" x14ac:dyDescent="0.4"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</row>
    <row r="159" spans="2:54" x14ac:dyDescent="0.4"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</row>
    <row r="160" spans="2:54" x14ac:dyDescent="0.4"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</row>
    <row r="161" spans="2:54" x14ac:dyDescent="0.4"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</row>
    <row r="162" spans="2:54" x14ac:dyDescent="0.4"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</row>
    <row r="163" spans="2:54" x14ac:dyDescent="0.4"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</row>
    <row r="164" spans="2:54" x14ac:dyDescent="0.4"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</row>
    <row r="165" spans="2:54" x14ac:dyDescent="0.4"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</row>
    <row r="166" spans="2:54" x14ac:dyDescent="0.4"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</row>
    <row r="167" spans="2:54" x14ac:dyDescent="0.4"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</row>
    <row r="168" spans="2:54" x14ac:dyDescent="0.4"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</row>
    <row r="169" spans="2:54" x14ac:dyDescent="0.4"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</row>
    <row r="170" spans="2:54" x14ac:dyDescent="0.4"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</row>
    <row r="171" spans="2:54" x14ac:dyDescent="0.4"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</row>
    <row r="172" spans="2:54" x14ac:dyDescent="0.4"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</row>
    <row r="173" spans="2:54" x14ac:dyDescent="0.4"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</row>
    <row r="174" spans="2:54" x14ac:dyDescent="0.4"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</row>
    <row r="175" spans="2:54" x14ac:dyDescent="0.4"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</row>
    <row r="176" spans="2:54" x14ac:dyDescent="0.4"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</row>
    <row r="177" spans="2:54" x14ac:dyDescent="0.4"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</row>
    <row r="178" spans="2:54" x14ac:dyDescent="0.4"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</row>
    <row r="179" spans="2:54" x14ac:dyDescent="0.4"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</row>
    <row r="180" spans="2:54" x14ac:dyDescent="0.4"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</row>
    <row r="181" spans="2:54" x14ac:dyDescent="0.4"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</row>
    <row r="182" spans="2:54" x14ac:dyDescent="0.4"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</row>
    <row r="183" spans="2:54" x14ac:dyDescent="0.4"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</row>
    <row r="184" spans="2:54" x14ac:dyDescent="0.4"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</row>
    <row r="185" spans="2:54" x14ac:dyDescent="0.4"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</row>
    <row r="186" spans="2:54" x14ac:dyDescent="0.4"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</row>
    <row r="187" spans="2:54" x14ac:dyDescent="0.4"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</row>
    <row r="188" spans="2:54" x14ac:dyDescent="0.4"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</row>
    <row r="189" spans="2:54" x14ac:dyDescent="0.4"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</row>
    <row r="190" spans="2:54" x14ac:dyDescent="0.4"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</row>
    <row r="191" spans="2:54" x14ac:dyDescent="0.4"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</row>
    <row r="192" spans="2:54" x14ac:dyDescent="0.4"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</row>
    <row r="193" spans="2:54" x14ac:dyDescent="0.4"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</row>
    <row r="194" spans="2:54" x14ac:dyDescent="0.4"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</row>
    <row r="195" spans="2:54" x14ac:dyDescent="0.4"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</row>
    <row r="196" spans="2:54" x14ac:dyDescent="0.4"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</row>
    <row r="197" spans="2:54" x14ac:dyDescent="0.4"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</row>
    <row r="198" spans="2:54" x14ac:dyDescent="0.4"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</row>
    <row r="199" spans="2:54" x14ac:dyDescent="0.4"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</row>
    <row r="200" spans="2:54" x14ac:dyDescent="0.4"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</row>
    <row r="201" spans="2:54" x14ac:dyDescent="0.4"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</row>
    <row r="202" spans="2:54" x14ac:dyDescent="0.4"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</row>
    <row r="203" spans="2:54" x14ac:dyDescent="0.4"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</row>
    <row r="204" spans="2:54" x14ac:dyDescent="0.4"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B204" s="125"/>
    </row>
    <row r="205" spans="2:54" x14ac:dyDescent="0.4"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B205" s="125"/>
    </row>
    <row r="206" spans="2:54" x14ac:dyDescent="0.4"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</row>
    <row r="207" spans="2:54" x14ac:dyDescent="0.4"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</row>
    <row r="208" spans="2:54" x14ac:dyDescent="0.4"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</row>
    <row r="209" spans="2:54" x14ac:dyDescent="0.4"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</row>
    <row r="210" spans="2:54" x14ac:dyDescent="0.4"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</row>
    <row r="211" spans="2:54" x14ac:dyDescent="0.4"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</row>
    <row r="212" spans="2:54" x14ac:dyDescent="0.4"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</row>
    <row r="213" spans="2:54" x14ac:dyDescent="0.4"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B213" s="125"/>
    </row>
    <row r="214" spans="2:54" x14ac:dyDescent="0.4"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B214" s="125"/>
    </row>
    <row r="215" spans="2:54" x14ac:dyDescent="0.4"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</row>
    <row r="216" spans="2:54" x14ac:dyDescent="0.4"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B216" s="125"/>
    </row>
    <row r="217" spans="2:54" x14ac:dyDescent="0.4"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</row>
    <row r="218" spans="2:54" x14ac:dyDescent="0.4"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</row>
    <row r="219" spans="2:54" x14ac:dyDescent="0.4"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</row>
    <row r="220" spans="2:54" x14ac:dyDescent="0.4"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</row>
    <row r="221" spans="2:54" x14ac:dyDescent="0.4"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</row>
    <row r="222" spans="2:54" x14ac:dyDescent="0.4"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</row>
    <row r="223" spans="2:54" x14ac:dyDescent="0.4"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</row>
    <row r="224" spans="2:54" x14ac:dyDescent="0.4"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</row>
    <row r="225" spans="2:54" x14ac:dyDescent="0.4"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</row>
    <row r="226" spans="2:54" x14ac:dyDescent="0.4"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</row>
    <row r="227" spans="2:54" x14ac:dyDescent="0.4"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</row>
    <row r="228" spans="2:54" x14ac:dyDescent="0.4"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</row>
    <row r="229" spans="2:54" x14ac:dyDescent="0.4"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</row>
    <row r="230" spans="2:54" x14ac:dyDescent="0.4"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</row>
    <row r="231" spans="2:54" x14ac:dyDescent="0.4"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</row>
    <row r="232" spans="2:54" x14ac:dyDescent="0.4"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</row>
    <row r="233" spans="2:54" x14ac:dyDescent="0.4"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</row>
    <row r="234" spans="2:54" x14ac:dyDescent="0.4"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</row>
    <row r="235" spans="2:54" x14ac:dyDescent="0.4"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</row>
    <row r="236" spans="2:54" x14ac:dyDescent="0.4"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</row>
    <row r="237" spans="2:54" x14ac:dyDescent="0.4"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</row>
    <row r="238" spans="2:54" x14ac:dyDescent="0.4"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</row>
    <row r="239" spans="2:54" x14ac:dyDescent="0.4"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</row>
    <row r="240" spans="2:54" x14ac:dyDescent="0.4"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</row>
    <row r="241" spans="2:54" x14ac:dyDescent="0.4"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</row>
    <row r="242" spans="2:54" x14ac:dyDescent="0.4"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</row>
    <row r="243" spans="2:54" x14ac:dyDescent="0.4"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</row>
    <row r="244" spans="2:54" x14ac:dyDescent="0.4"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</row>
    <row r="245" spans="2:54" x14ac:dyDescent="0.4"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</row>
    <row r="246" spans="2:54" x14ac:dyDescent="0.4"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</row>
    <row r="247" spans="2:54" x14ac:dyDescent="0.4"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</row>
    <row r="248" spans="2:54" x14ac:dyDescent="0.4"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</row>
    <row r="249" spans="2:54" x14ac:dyDescent="0.4"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</row>
    <row r="250" spans="2:54" x14ac:dyDescent="0.4"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</row>
    <row r="251" spans="2:54" x14ac:dyDescent="0.4"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</row>
    <row r="252" spans="2:54" x14ac:dyDescent="0.4"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</row>
    <row r="253" spans="2:54" x14ac:dyDescent="0.4"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</row>
    <row r="254" spans="2:54" x14ac:dyDescent="0.4"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</row>
    <row r="255" spans="2:54" x14ac:dyDescent="0.4"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</row>
    <row r="256" spans="2:54" x14ac:dyDescent="0.4"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</row>
    <row r="257" spans="2:54" x14ac:dyDescent="0.4"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</row>
    <row r="258" spans="2:54" x14ac:dyDescent="0.4"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  <c r="AY258" s="125"/>
      <c r="AZ258" s="125"/>
      <c r="BA258" s="125"/>
      <c r="BB258" s="125"/>
    </row>
    <row r="259" spans="2:54" x14ac:dyDescent="0.4"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  <c r="AY259" s="125"/>
      <c r="AZ259" s="125"/>
      <c r="BA259" s="125"/>
      <c r="BB259" s="125"/>
    </row>
    <row r="260" spans="2:54" x14ac:dyDescent="0.4"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  <c r="AX260" s="125"/>
      <c r="AY260" s="125"/>
      <c r="AZ260" s="125"/>
      <c r="BA260" s="125"/>
      <c r="BB260" s="125"/>
    </row>
    <row r="261" spans="2:54" x14ac:dyDescent="0.4"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</row>
    <row r="262" spans="2:54" x14ac:dyDescent="0.4"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  <c r="AX262" s="125"/>
      <c r="AY262" s="125"/>
      <c r="AZ262" s="125"/>
      <c r="BA262" s="125"/>
      <c r="BB262" s="125"/>
    </row>
    <row r="263" spans="2:54" x14ac:dyDescent="0.4"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  <c r="AX263" s="125"/>
      <c r="AY263" s="125"/>
      <c r="AZ263" s="125"/>
      <c r="BA263" s="125"/>
      <c r="BB263" s="125"/>
    </row>
    <row r="264" spans="2:54" x14ac:dyDescent="0.4"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  <c r="AY264" s="125"/>
      <c r="AZ264" s="125"/>
      <c r="BA264" s="125"/>
      <c r="BB264" s="125"/>
    </row>
    <row r="265" spans="2:54" x14ac:dyDescent="0.4"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  <c r="AV265" s="125"/>
      <c r="AW265" s="125"/>
      <c r="AX265" s="125"/>
      <c r="AY265" s="125"/>
      <c r="AZ265" s="125"/>
      <c r="BA265" s="125"/>
      <c r="BB265" s="125"/>
    </row>
    <row r="266" spans="2:54" x14ac:dyDescent="0.4"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  <c r="AV266" s="125"/>
      <c r="AW266" s="125"/>
      <c r="AX266" s="125"/>
      <c r="AY266" s="125"/>
      <c r="AZ266" s="125"/>
      <c r="BA266" s="125"/>
      <c r="BB266" s="125"/>
    </row>
    <row r="267" spans="2:54" x14ac:dyDescent="0.4"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  <c r="AY267" s="125"/>
      <c r="AZ267" s="125"/>
      <c r="BA267" s="125"/>
      <c r="BB267" s="125"/>
    </row>
    <row r="268" spans="2:54" x14ac:dyDescent="0.4"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5"/>
    </row>
    <row r="269" spans="2:54" x14ac:dyDescent="0.4"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  <c r="AY269" s="125"/>
      <c r="AZ269" s="125"/>
      <c r="BA269" s="125"/>
      <c r="BB269" s="125"/>
    </row>
    <row r="270" spans="2:54" x14ac:dyDescent="0.4"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  <c r="AV270" s="125"/>
      <c r="AW270" s="125"/>
      <c r="AX270" s="125"/>
      <c r="AY270" s="125"/>
      <c r="AZ270" s="125"/>
      <c r="BA270" s="125"/>
      <c r="BB270" s="125"/>
    </row>
    <row r="271" spans="2:54" x14ac:dyDescent="0.4"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  <c r="AV271" s="125"/>
      <c r="AW271" s="125"/>
      <c r="AX271" s="125"/>
      <c r="AY271" s="125"/>
      <c r="AZ271" s="125"/>
      <c r="BA271" s="125"/>
      <c r="BB271" s="125"/>
    </row>
    <row r="272" spans="2:54" x14ac:dyDescent="0.4"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  <c r="AV272" s="125"/>
      <c r="AW272" s="125"/>
      <c r="AX272" s="125"/>
      <c r="AY272" s="125"/>
      <c r="AZ272" s="125"/>
      <c r="BA272" s="125"/>
      <c r="BB272" s="125"/>
    </row>
    <row r="273" spans="2:54" x14ac:dyDescent="0.4"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</row>
    <row r="274" spans="2:54" x14ac:dyDescent="0.4"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  <c r="AY274" s="125"/>
      <c r="AZ274" s="125"/>
      <c r="BA274" s="125"/>
      <c r="BB274" s="125"/>
    </row>
    <row r="275" spans="2:54" x14ac:dyDescent="0.4"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  <c r="AY275" s="125"/>
      <c r="AZ275" s="125"/>
      <c r="BA275" s="125"/>
      <c r="BB275" s="125"/>
    </row>
    <row r="276" spans="2:54" x14ac:dyDescent="0.4"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125"/>
      <c r="AZ276" s="125"/>
      <c r="BA276" s="125"/>
      <c r="BB276" s="125"/>
    </row>
    <row r="277" spans="2:54" x14ac:dyDescent="0.4"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  <c r="AY277" s="125"/>
      <c r="AZ277" s="125"/>
      <c r="BA277" s="125"/>
      <c r="BB277" s="125"/>
    </row>
    <row r="278" spans="2:54" x14ac:dyDescent="0.4"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</row>
    <row r="279" spans="2:54" x14ac:dyDescent="0.4"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</row>
    <row r="280" spans="2:54" x14ac:dyDescent="0.4"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</row>
    <row r="281" spans="2:54" x14ac:dyDescent="0.4"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</row>
    <row r="282" spans="2:54" x14ac:dyDescent="0.4"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</row>
    <row r="283" spans="2:54" x14ac:dyDescent="0.4"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</row>
    <row r="284" spans="2:54" x14ac:dyDescent="0.4"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F284" s="125"/>
      <c r="AG284" s="125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  <c r="AV284" s="125"/>
      <c r="AW284" s="125"/>
      <c r="AX284" s="125"/>
      <c r="AY284" s="125"/>
      <c r="AZ284" s="125"/>
      <c r="BA284" s="125"/>
      <c r="BB284" s="125"/>
    </row>
    <row r="285" spans="2:54" x14ac:dyDescent="0.4"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F285" s="125"/>
      <c r="AG285" s="125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  <c r="AV285" s="125"/>
      <c r="AW285" s="125"/>
      <c r="AX285" s="125"/>
      <c r="AY285" s="125"/>
      <c r="AZ285" s="125"/>
      <c r="BA285" s="125"/>
      <c r="BB285" s="125"/>
    </row>
    <row r="286" spans="2:54" x14ac:dyDescent="0.4"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</row>
    <row r="287" spans="2:54" x14ac:dyDescent="0.4"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</row>
    <row r="288" spans="2:54" x14ac:dyDescent="0.4"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</row>
    <row r="289" spans="2:54" x14ac:dyDescent="0.4"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</row>
    <row r="290" spans="2:54" x14ac:dyDescent="0.4"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</row>
    <row r="291" spans="2:54" x14ac:dyDescent="0.4"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</row>
    <row r="292" spans="2:54" x14ac:dyDescent="0.4"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</row>
    <row r="293" spans="2:54" x14ac:dyDescent="0.4"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</row>
    <row r="294" spans="2:54" x14ac:dyDescent="0.4"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  <c r="AV294" s="125"/>
      <c r="AW294" s="125"/>
      <c r="AX294" s="125"/>
      <c r="AY294" s="125"/>
      <c r="AZ294" s="125"/>
      <c r="BA294" s="125"/>
      <c r="BB294" s="125"/>
    </row>
    <row r="295" spans="2:54" x14ac:dyDescent="0.4"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</row>
    <row r="296" spans="2:54" x14ac:dyDescent="0.4"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</row>
    <row r="297" spans="2:54" x14ac:dyDescent="0.4"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  <c r="AB297" s="125"/>
      <c r="AC297" s="125"/>
      <c r="AD297" s="125"/>
      <c r="AE297" s="125"/>
      <c r="AF297" s="125"/>
      <c r="AG297" s="125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  <c r="AV297" s="125"/>
      <c r="AW297" s="125"/>
      <c r="AX297" s="125"/>
      <c r="AY297" s="125"/>
      <c r="AZ297" s="125"/>
      <c r="BA297" s="125"/>
      <c r="BB297" s="125"/>
    </row>
    <row r="298" spans="2:54" x14ac:dyDescent="0.4"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  <c r="AA298" s="125"/>
      <c r="AB298" s="125"/>
      <c r="AC298" s="125"/>
      <c r="AD298" s="125"/>
      <c r="AE298" s="125"/>
      <c r="AF298" s="125"/>
      <c r="AG298" s="125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  <c r="AV298" s="125"/>
      <c r="AW298" s="125"/>
      <c r="AX298" s="125"/>
      <c r="AY298" s="125"/>
      <c r="AZ298" s="125"/>
      <c r="BA298" s="125"/>
      <c r="BB298" s="125"/>
    </row>
    <row r="299" spans="2:54" x14ac:dyDescent="0.4"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  <c r="AA299" s="125"/>
      <c r="AB299" s="125"/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</row>
    <row r="300" spans="2:54" x14ac:dyDescent="0.4"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  <c r="AA300" s="125"/>
      <c r="AB300" s="125"/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</row>
    <row r="301" spans="2:54" x14ac:dyDescent="0.4"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  <c r="AA301" s="125"/>
      <c r="AB301" s="125"/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</row>
    <row r="302" spans="2:54" x14ac:dyDescent="0.4"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  <c r="AA302" s="125"/>
      <c r="AB302" s="125"/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</row>
    <row r="303" spans="2:54" x14ac:dyDescent="0.4"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</row>
    <row r="304" spans="2:54" x14ac:dyDescent="0.4"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</row>
    <row r="305" spans="2:54" x14ac:dyDescent="0.4"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</row>
    <row r="306" spans="2:54" x14ac:dyDescent="0.4"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</row>
    <row r="307" spans="2:54" x14ac:dyDescent="0.4"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</row>
    <row r="308" spans="2:54" x14ac:dyDescent="0.4"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  <c r="AV308" s="125"/>
      <c r="AW308" s="125"/>
      <c r="AX308" s="125"/>
      <c r="AY308" s="125"/>
      <c r="AZ308" s="125"/>
      <c r="BA308" s="125"/>
      <c r="BB308" s="125"/>
    </row>
    <row r="309" spans="2:54" x14ac:dyDescent="0.4"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</row>
    <row r="310" spans="2:54" x14ac:dyDescent="0.4"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</row>
    <row r="311" spans="2:54" x14ac:dyDescent="0.4"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  <c r="AV311" s="125"/>
      <c r="AW311" s="125"/>
      <c r="AX311" s="125"/>
      <c r="AY311" s="125"/>
      <c r="AZ311" s="125"/>
      <c r="BA311" s="125"/>
      <c r="BB311" s="125"/>
    </row>
    <row r="312" spans="2:54" x14ac:dyDescent="0.4"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</row>
    <row r="313" spans="2:54" x14ac:dyDescent="0.4"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X313" s="125"/>
      <c r="AY313" s="125"/>
      <c r="AZ313" s="125"/>
      <c r="BA313" s="125"/>
      <c r="BB313" s="125"/>
    </row>
    <row r="314" spans="2:54" x14ac:dyDescent="0.4"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X314" s="125"/>
      <c r="AY314" s="125"/>
      <c r="AZ314" s="125"/>
      <c r="BA314" s="125"/>
      <c r="BB314" s="125"/>
    </row>
    <row r="315" spans="2:54" x14ac:dyDescent="0.4"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X315" s="125"/>
      <c r="AY315" s="125"/>
      <c r="AZ315" s="125"/>
      <c r="BA315" s="125"/>
      <c r="BB315" s="125"/>
    </row>
    <row r="316" spans="2:54" x14ac:dyDescent="0.4"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X316" s="125"/>
      <c r="AY316" s="125"/>
      <c r="AZ316" s="125"/>
      <c r="BA316" s="125"/>
      <c r="BB316" s="125"/>
    </row>
    <row r="317" spans="2:54" x14ac:dyDescent="0.4"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</row>
    <row r="318" spans="2:54" x14ac:dyDescent="0.4"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  <c r="AG318" s="125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  <c r="AV318" s="125"/>
      <c r="AW318" s="125"/>
      <c r="AX318" s="125"/>
      <c r="AY318" s="125"/>
      <c r="AZ318" s="125"/>
      <c r="BA318" s="125"/>
      <c r="BB318" s="125"/>
    </row>
    <row r="319" spans="2:54" x14ac:dyDescent="0.4"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  <c r="AG319" s="125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  <c r="AV319" s="125"/>
      <c r="AW319" s="125"/>
      <c r="AX319" s="125"/>
      <c r="AY319" s="125"/>
      <c r="AZ319" s="125"/>
      <c r="BA319" s="125"/>
      <c r="BB319" s="125"/>
    </row>
    <row r="320" spans="2:54" x14ac:dyDescent="0.4"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  <c r="AG320" s="125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  <c r="AV320" s="125"/>
      <c r="AW320" s="125"/>
      <c r="AX320" s="125"/>
      <c r="AY320" s="125"/>
      <c r="AZ320" s="125"/>
      <c r="BA320" s="125"/>
      <c r="BB320" s="125"/>
    </row>
    <row r="321" spans="2:54" x14ac:dyDescent="0.4"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</row>
    <row r="322" spans="2:54" x14ac:dyDescent="0.4"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X322" s="125"/>
      <c r="AY322" s="125"/>
      <c r="AZ322" s="125"/>
      <c r="BA322" s="125"/>
      <c r="BB322" s="125"/>
    </row>
  </sheetData>
  <sheetProtection algorithmName="SHA-512" hashValue="1P+d6XrsYI2pFK+TjqYcAnCuJgLV26PEJyl4+76rS2ML5Lz8wsu1HvULRmaAZuduln+/YUDNtNE1z9zJAdjO2Q==" saltValue="lit7o/+Q38Wz4W48AcWjdg==" spinCount="100000" sheet="1" objects="1" scenarios="1"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5C84-C9CA-40EE-B07D-3D112D3C67C5}">
  <dimension ref="A1:CF104"/>
  <sheetViews>
    <sheetView workbookViewId="0">
      <selection activeCell="E16" sqref="E16"/>
    </sheetView>
  </sheetViews>
  <sheetFormatPr defaultRowHeight="18.75" x14ac:dyDescent="0.4"/>
  <cols>
    <col min="62" max="62" width="10.25" bestFit="1" customWidth="1"/>
    <col min="67" max="67" width="10.25" bestFit="1" customWidth="1"/>
    <col min="77" max="77" width="11.375" bestFit="1" customWidth="1"/>
    <col min="83" max="83" width="11.625" bestFit="1" customWidth="1"/>
  </cols>
  <sheetData>
    <row r="1" spans="1:84" ht="19.5" thickBot="1" x14ac:dyDescent="0.45">
      <c r="A1" t="s">
        <v>78</v>
      </c>
      <c r="B1" s="122" t="str">
        <f>IF(一覧表!$B$1="","",一覧表!$B$1)</f>
        <v/>
      </c>
      <c r="C1" s="123"/>
      <c r="D1" s="124"/>
      <c r="E1" t="s">
        <v>79</v>
      </c>
      <c r="F1" s="122" t="str">
        <f>IF(一覧表!$F$1="","",一覧表!$F$1)</f>
        <v/>
      </c>
      <c r="G1" s="123"/>
      <c r="H1" s="124"/>
      <c r="AT1" s="221"/>
      <c r="AU1" s="221"/>
      <c r="AV1" s="221"/>
      <c r="AW1" s="221"/>
      <c r="AX1" s="221"/>
      <c r="AY1" s="221"/>
      <c r="AZ1" s="221"/>
      <c r="BA1" s="221"/>
      <c r="BB1" s="221"/>
      <c r="BC1" s="221"/>
    </row>
    <row r="2" spans="1:84" x14ac:dyDescent="0.4">
      <c r="P2" s="273" t="s">
        <v>206</v>
      </c>
      <c r="Q2" s="275" t="s">
        <v>204</v>
      </c>
      <c r="R2" s="275" t="s">
        <v>205</v>
      </c>
      <c r="AT2" s="221"/>
      <c r="AU2" s="221"/>
      <c r="AV2" s="221"/>
      <c r="AW2" s="221"/>
      <c r="AX2" s="221"/>
      <c r="AY2" s="221"/>
      <c r="AZ2" s="221"/>
      <c r="BA2" s="221"/>
      <c r="BB2" s="221"/>
      <c r="BC2" s="221"/>
    </row>
    <row r="3" spans="1:84" s="273" customFormat="1" x14ac:dyDescent="0.4">
      <c r="A3" s="273">
        <v>1</v>
      </c>
      <c r="B3" s="273">
        <v>2</v>
      </c>
      <c r="C3" s="273">
        <v>3</v>
      </c>
      <c r="D3" s="273">
        <v>4</v>
      </c>
      <c r="E3" s="273">
        <v>5</v>
      </c>
      <c r="F3" s="273">
        <v>6</v>
      </c>
      <c r="G3" s="273">
        <v>7</v>
      </c>
      <c r="H3" s="273">
        <v>8</v>
      </c>
      <c r="I3" s="273">
        <v>9</v>
      </c>
      <c r="J3" s="273">
        <v>10</v>
      </c>
      <c r="K3" s="273">
        <v>11</v>
      </c>
      <c r="L3" s="273">
        <v>12</v>
      </c>
      <c r="M3" s="273">
        <v>13</v>
      </c>
      <c r="N3" s="273">
        <v>14</v>
      </c>
      <c r="O3" s="273">
        <v>15</v>
      </c>
      <c r="P3" s="273">
        <v>16</v>
      </c>
      <c r="Q3" s="273">
        <v>17</v>
      </c>
      <c r="R3" s="273">
        <v>18</v>
      </c>
      <c r="S3" s="273">
        <v>19</v>
      </c>
      <c r="T3" s="273">
        <v>20</v>
      </c>
      <c r="U3" s="273">
        <v>21</v>
      </c>
      <c r="V3" s="273">
        <v>22</v>
      </c>
      <c r="W3" s="273">
        <v>23</v>
      </c>
      <c r="X3" s="273">
        <v>24</v>
      </c>
      <c r="Y3" s="273">
        <v>25</v>
      </c>
      <c r="Z3" s="273">
        <v>26</v>
      </c>
      <c r="AA3" s="273">
        <v>27</v>
      </c>
      <c r="AB3" s="273">
        <v>28</v>
      </c>
      <c r="AC3" s="273">
        <v>29</v>
      </c>
      <c r="AD3" s="273">
        <v>30</v>
      </c>
      <c r="AE3" s="273">
        <v>31</v>
      </c>
      <c r="AF3" s="273">
        <v>32</v>
      </c>
      <c r="AG3" s="273">
        <v>33</v>
      </c>
      <c r="AH3" s="273">
        <v>34</v>
      </c>
      <c r="AI3" s="273">
        <v>35</v>
      </c>
      <c r="AJ3" s="273">
        <v>36</v>
      </c>
      <c r="AK3" s="273">
        <v>37</v>
      </c>
      <c r="AL3" s="273">
        <v>38</v>
      </c>
      <c r="AM3" s="273">
        <v>39</v>
      </c>
      <c r="AN3" s="273">
        <v>40</v>
      </c>
      <c r="AO3" s="273">
        <v>41</v>
      </c>
      <c r="AP3" s="273">
        <v>42</v>
      </c>
      <c r="AQ3" s="273">
        <v>43</v>
      </c>
      <c r="AR3" s="273">
        <v>44</v>
      </c>
      <c r="AS3" s="273">
        <v>45</v>
      </c>
      <c r="AT3" s="273">
        <v>46</v>
      </c>
      <c r="AU3" s="273">
        <v>47</v>
      </c>
      <c r="AV3" s="273">
        <v>48</v>
      </c>
      <c r="AW3" s="273">
        <v>49</v>
      </c>
      <c r="AX3" s="273">
        <v>50</v>
      </c>
      <c r="AY3" s="273">
        <v>51</v>
      </c>
      <c r="AZ3" s="273">
        <v>52</v>
      </c>
      <c r="BA3" s="273">
        <v>53</v>
      </c>
      <c r="BB3" s="273">
        <v>54</v>
      </c>
      <c r="BC3" s="273">
        <v>55</v>
      </c>
      <c r="BD3" s="273">
        <v>56</v>
      </c>
      <c r="BE3" s="273">
        <v>57</v>
      </c>
      <c r="BF3" s="273">
        <v>58</v>
      </c>
      <c r="BG3" s="273">
        <v>59</v>
      </c>
      <c r="BH3" s="273">
        <v>60</v>
      </c>
      <c r="BI3" s="273">
        <v>61</v>
      </c>
      <c r="BJ3" s="273">
        <v>62</v>
      </c>
      <c r="BK3" s="273">
        <v>63</v>
      </c>
      <c r="BL3" s="273">
        <v>64</v>
      </c>
      <c r="BM3" s="273">
        <v>65</v>
      </c>
      <c r="BN3" s="273">
        <v>66</v>
      </c>
      <c r="BO3" s="273">
        <v>67</v>
      </c>
      <c r="BP3" s="273">
        <v>68</v>
      </c>
      <c r="BQ3" s="273">
        <v>69</v>
      </c>
      <c r="BR3" s="273">
        <v>70</v>
      </c>
      <c r="BS3" s="273">
        <v>71</v>
      </c>
      <c r="BT3" s="273">
        <v>72</v>
      </c>
      <c r="BU3" s="273">
        <v>73</v>
      </c>
      <c r="BV3" s="273">
        <v>74</v>
      </c>
      <c r="BW3" s="273">
        <v>75</v>
      </c>
      <c r="BX3" s="273">
        <v>76</v>
      </c>
      <c r="BY3" s="273">
        <v>77</v>
      </c>
      <c r="BZ3" s="273">
        <v>78</v>
      </c>
      <c r="CA3" s="273">
        <v>79</v>
      </c>
      <c r="CB3" s="273">
        <v>80</v>
      </c>
      <c r="CC3" s="273">
        <v>81</v>
      </c>
      <c r="CD3" s="273">
        <v>82</v>
      </c>
      <c r="CE3" s="273">
        <v>83</v>
      </c>
      <c r="CF3" s="273">
        <v>84</v>
      </c>
    </row>
    <row r="4" spans="1:84" x14ac:dyDescent="0.4">
      <c r="B4" s="220" t="s">
        <v>125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 t="s">
        <v>155</v>
      </c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 t="s">
        <v>166</v>
      </c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33" t="s">
        <v>172</v>
      </c>
      <c r="AU4" s="234"/>
      <c r="AV4" s="234"/>
      <c r="AW4" s="234"/>
      <c r="AX4" s="234"/>
      <c r="AY4" s="234"/>
      <c r="AZ4" s="234"/>
      <c r="BA4" s="234"/>
      <c r="BB4" s="234"/>
      <c r="BC4" s="235"/>
      <c r="BD4" s="220" t="s">
        <v>198</v>
      </c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 t="s">
        <v>203</v>
      </c>
      <c r="CD4" s="220"/>
      <c r="CE4" s="220"/>
      <c r="CF4" s="220"/>
    </row>
    <row r="5" spans="1:84" x14ac:dyDescent="0.4">
      <c r="A5" s="127" t="s">
        <v>39</v>
      </c>
      <c r="B5" s="127" t="s">
        <v>126</v>
      </c>
      <c r="C5" s="127" t="s">
        <v>127</v>
      </c>
      <c r="D5" s="127" t="s">
        <v>128</v>
      </c>
      <c r="E5" s="127" t="s">
        <v>129</v>
      </c>
      <c r="F5" s="127" t="s">
        <v>130</v>
      </c>
      <c r="G5" s="127" t="s">
        <v>131</v>
      </c>
      <c r="H5" s="127" t="s">
        <v>132</v>
      </c>
      <c r="I5" s="127" t="s">
        <v>133</v>
      </c>
      <c r="J5" s="127" t="s">
        <v>134</v>
      </c>
      <c r="K5" s="127" t="s">
        <v>135</v>
      </c>
      <c r="L5" s="127" t="s">
        <v>136</v>
      </c>
      <c r="M5" s="127" t="s">
        <v>137</v>
      </c>
      <c r="N5" s="127" t="s">
        <v>138</v>
      </c>
      <c r="O5" s="127" t="s">
        <v>139</v>
      </c>
      <c r="P5" s="127" t="s">
        <v>140</v>
      </c>
      <c r="Q5" s="127" t="s">
        <v>141</v>
      </c>
      <c r="R5" s="127" t="s">
        <v>142</v>
      </c>
      <c r="S5" s="127" t="s">
        <v>143</v>
      </c>
      <c r="T5" s="127" t="s">
        <v>144</v>
      </c>
      <c r="U5" s="127" t="s">
        <v>145</v>
      </c>
      <c r="V5" s="127" t="s">
        <v>146</v>
      </c>
      <c r="W5" s="127" t="s">
        <v>147</v>
      </c>
      <c r="X5" s="127" t="s">
        <v>148</v>
      </c>
      <c r="Y5" s="127" t="s">
        <v>149</v>
      </c>
      <c r="Z5" s="127" t="s">
        <v>150</v>
      </c>
      <c r="AA5" s="127" t="s">
        <v>151</v>
      </c>
      <c r="AB5" s="127" t="s">
        <v>152</v>
      </c>
      <c r="AC5" s="127" t="s">
        <v>153</v>
      </c>
      <c r="AD5" s="127" t="s">
        <v>154</v>
      </c>
      <c r="AE5" s="127" t="s">
        <v>126</v>
      </c>
      <c r="AF5" s="127" t="s">
        <v>156</v>
      </c>
      <c r="AG5" s="127" t="s">
        <v>157</v>
      </c>
      <c r="AH5" s="127" t="s">
        <v>128</v>
      </c>
      <c r="AI5" s="127" t="s">
        <v>158</v>
      </c>
      <c r="AJ5" s="127" t="s">
        <v>159</v>
      </c>
      <c r="AK5" s="127" t="s">
        <v>130</v>
      </c>
      <c r="AL5" s="127" t="s">
        <v>160</v>
      </c>
      <c r="AM5" s="127" t="s">
        <v>161</v>
      </c>
      <c r="AN5" s="127" t="s">
        <v>132</v>
      </c>
      <c r="AO5" s="127" t="s">
        <v>162</v>
      </c>
      <c r="AP5" s="127" t="s">
        <v>163</v>
      </c>
      <c r="AQ5" s="127" t="s">
        <v>134</v>
      </c>
      <c r="AR5" s="127" t="s">
        <v>164</v>
      </c>
      <c r="AS5" s="127" t="s">
        <v>165</v>
      </c>
      <c r="AT5" s="127" t="s">
        <v>167</v>
      </c>
      <c r="AU5" s="127" t="s">
        <v>23</v>
      </c>
      <c r="AV5" s="127" t="s">
        <v>168</v>
      </c>
      <c r="AW5" s="127" t="s">
        <v>23</v>
      </c>
      <c r="AX5" s="127" t="s">
        <v>169</v>
      </c>
      <c r="AY5" s="127" t="s">
        <v>23</v>
      </c>
      <c r="AZ5" s="127" t="s">
        <v>170</v>
      </c>
      <c r="BA5" s="127" t="s">
        <v>23</v>
      </c>
      <c r="BB5" s="127" t="s">
        <v>171</v>
      </c>
      <c r="BC5" s="127" t="s">
        <v>23</v>
      </c>
      <c r="BD5" s="127" t="s">
        <v>173</v>
      </c>
      <c r="BE5" s="127" t="s">
        <v>174</v>
      </c>
      <c r="BF5" s="127" t="s">
        <v>175</v>
      </c>
      <c r="BG5" s="222" t="s">
        <v>176</v>
      </c>
      <c r="BH5" s="222" t="s">
        <v>177</v>
      </c>
      <c r="BI5" s="127" t="s">
        <v>178</v>
      </c>
      <c r="BJ5" s="127" t="s">
        <v>179</v>
      </c>
      <c r="BK5" s="127" t="s">
        <v>180</v>
      </c>
      <c r="BL5" s="222" t="s">
        <v>181</v>
      </c>
      <c r="BM5" s="222" t="s">
        <v>182</v>
      </c>
      <c r="BN5" s="127" t="s">
        <v>183</v>
      </c>
      <c r="BO5" s="127" t="s">
        <v>184</v>
      </c>
      <c r="BP5" s="127" t="s">
        <v>185</v>
      </c>
      <c r="BQ5" s="222" t="s">
        <v>186</v>
      </c>
      <c r="BR5" s="222" t="s">
        <v>187</v>
      </c>
      <c r="BS5" s="127" t="s">
        <v>188</v>
      </c>
      <c r="BT5" s="127" t="s">
        <v>189</v>
      </c>
      <c r="BU5" s="127" t="s">
        <v>190</v>
      </c>
      <c r="BV5" s="222" t="s">
        <v>191</v>
      </c>
      <c r="BW5" s="222" t="s">
        <v>192</v>
      </c>
      <c r="BX5" s="127" t="s">
        <v>193</v>
      </c>
      <c r="BY5" s="127" t="s">
        <v>194</v>
      </c>
      <c r="BZ5" s="127" t="s">
        <v>195</v>
      </c>
      <c r="CA5" s="222" t="s">
        <v>196</v>
      </c>
      <c r="CB5" s="222" t="s">
        <v>197</v>
      </c>
      <c r="CC5" s="222" t="s">
        <v>199</v>
      </c>
      <c r="CD5" s="222" t="s">
        <v>200</v>
      </c>
      <c r="CE5" s="222" t="s">
        <v>201</v>
      </c>
      <c r="CF5" s="222" t="s">
        <v>202</v>
      </c>
    </row>
    <row r="6" spans="1:84" s="125" customFormat="1" x14ac:dyDescent="0.4">
      <c r="A6" s="127">
        <f>IF(一覧表!A6="","",一覧表!A6)</f>
        <v>1</v>
      </c>
      <c r="B6" s="271"/>
      <c r="C6" s="272"/>
      <c r="D6" s="271"/>
      <c r="E6" s="272"/>
      <c r="F6" s="271"/>
      <c r="G6" s="271"/>
      <c r="H6" s="271"/>
      <c r="I6" s="272"/>
      <c r="J6" s="271"/>
      <c r="K6" s="272"/>
      <c r="L6" s="271"/>
      <c r="M6" s="272"/>
      <c r="N6" s="271"/>
      <c r="O6" s="272"/>
      <c r="P6" s="271"/>
      <c r="Q6" s="272"/>
      <c r="R6" s="272"/>
      <c r="S6" s="272"/>
      <c r="T6" s="271"/>
      <c r="U6" s="271"/>
      <c r="V6" s="272"/>
      <c r="W6" s="272"/>
      <c r="X6" s="272"/>
      <c r="Y6" s="272"/>
      <c r="Z6" s="271"/>
      <c r="AA6" s="272"/>
      <c r="AB6" s="272"/>
      <c r="AC6" s="272"/>
      <c r="AD6" s="272"/>
      <c r="AE6" s="271"/>
      <c r="AF6" s="271"/>
      <c r="AG6" s="272"/>
      <c r="AH6" s="271"/>
      <c r="AI6" s="271"/>
      <c r="AJ6" s="272"/>
      <c r="AK6" s="271"/>
      <c r="AL6" s="271"/>
      <c r="AM6" s="272"/>
      <c r="AN6" s="271"/>
      <c r="AO6" s="271"/>
      <c r="AP6" s="272"/>
      <c r="AQ6" s="271"/>
      <c r="AR6" s="271"/>
      <c r="AS6" s="272"/>
      <c r="AT6" s="271"/>
      <c r="AU6" s="274"/>
      <c r="AV6" s="271"/>
      <c r="AW6" s="274"/>
      <c r="AX6" s="271"/>
      <c r="AY6" s="274"/>
      <c r="AZ6" s="271"/>
      <c r="BA6" s="274"/>
      <c r="BB6" s="271"/>
      <c r="BC6" s="274"/>
      <c r="BD6" s="272"/>
      <c r="BE6" s="271"/>
      <c r="BF6" s="272"/>
      <c r="BG6" s="272"/>
      <c r="BH6" s="272"/>
      <c r="BI6" s="272"/>
      <c r="BJ6" s="271"/>
      <c r="BK6" s="272"/>
      <c r="BL6" s="272"/>
      <c r="BM6" s="272"/>
      <c r="BN6" s="272"/>
      <c r="BO6" s="271"/>
      <c r="BP6" s="272"/>
      <c r="BQ6" s="272"/>
      <c r="BR6" s="272"/>
      <c r="BS6" s="272"/>
      <c r="BT6" s="272"/>
      <c r="BU6" s="272"/>
      <c r="BV6" s="272"/>
      <c r="BW6" s="272"/>
      <c r="BX6" s="272"/>
      <c r="BY6" s="271"/>
      <c r="BZ6" s="272"/>
      <c r="CA6" s="272"/>
      <c r="CB6" s="272"/>
      <c r="CC6" s="272"/>
      <c r="CD6" s="272"/>
      <c r="CE6" s="272"/>
      <c r="CF6" s="272"/>
    </row>
    <row r="7" spans="1:84" s="125" customFormat="1" x14ac:dyDescent="0.4">
      <c r="A7" s="127">
        <f>IF(一覧表!A7="","",一覧表!A7)</f>
        <v>2</v>
      </c>
      <c r="B7" s="271"/>
      <c r="C7" s="272"/>
      <c r="D7" s="271"/>
      <c r="E7" s="272"/>
      <c r="F7" s="271"/>
      <c r="G7" s="271"/>
      <c r="H7" s="271"/>
      <c r="I7" s="272"/>
      <c r="J7" s="271"/>
      <c r="K7" s="272"/>
      <c r="L7" s="271"/>
      <c r="M7" s="272"/>
      <c r="N7" s="271"/>
      <c r="O7" s="272"/>
      <c r="P7" s="271"/>
      <c r="Q7" s="272"/>
      <c r="R7" s="272"/>
      <c r="S7" s="272"/>
      <c r="T7" s="271"/>
      <c r="U7" s="271"/>
      <c r="V7" s="272"/>
      <c r="W7" s="272"/>
      <c r="X7" s="272"/>
      <c r="Y7" s="272"/>
      <c r="Z7" s="271"/>
      <c r="AA7" s="272"/>
      <c r="AB7" s="272"/>
      <c r="AC7" s="272"/>
      <c r="AD7" s="272"/>
      <c r="AE7" s="271"/>
      <c r="AF7" s="271"/>
      <c r="AG7" s="272"/>
      <c r="AH7" s="271"/>
      <c r="AI7" s="271"/>
      <c r="AJ7" s="272"/>
      <c r="AK7" s="271"/>
      <c r="AL7" s="271"/>
      <c r="AM7" s="272"/>
      <c r="AN7" s="271"/>
      <c r="AO7" s="271"/>
      <c r="AP7" s="272"/>
      <c r="AQ7" s="271"/>
      <c r="AR7" s="271"/>
      <c r="AS7" s="272"/>
      <c r="AT7" s="271"/>
      <c r="AU7" s="274"/>
      <c r="AV7" s="271"/>
      <c r="AW7" s="274"/>
      <c r="AX7" s="271"/>
      <c r="AY7" s="274"/>
      <c r="AZ7" s="271"/>
      <c r="BA7" s="274"/>
      <c r="BB7" s="271"/>
      <c r="BC7" s="274"/>
      <c r="BD7" s="272"/>
      <c r="BE7" s="271"/>
      <c r="BF7" s="272"/>
      <c r="BG7" s="272"/>
      <c r="BH7" s="272"/>
      <c r="BI7" s="272"/>
      <c r="BJ7" s="271"/>
      <c r="BK7" s="272"/>
      <c r="BL7" s="272"/>
      <c r="BM7" s="272"/>
      <c r="BN7" s="272"/>
      <c r="BO7" s="271"/>
      <c r="BP7" s="272"/>
      <c r="BQ7" s="272"/>
      <c r="BR7" s="272"/>
      <c r="BS7" s="272"/>
      <c r="BT7" s="272"/>
      <c r="BU7" s="272"/>
      <c r="BV7" s="272"/>
      <c r="BW7" s="272"/>
      <c r="BX7" s="272"/>
      <c r="BY7" s="271"/>
      <c r="BZ7" s="272"/>
      <c r="CA7" s="272"/>
      <c r="CB7" s="272"/>
      <c r="CC7" s="272"/>
      <c r="CD7" s="272"/>
      <c r="CE7" s="272"/>
      <c r="CF7" s="272"/>
    </row>
    <row r="8" spans="1:84" s="125" customFormat="1" x14ac:dyDescent="0.4">
      <c r="A8" s="127">
        <f>IF(一覧表!A8="","",一覧表!A8)</f>
        <v>3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</row>
    <row r="9" spans="1:84" s="125" customFormat="1" x14ac:dyDescent="0.4">
      <c r="A9" s="127">
        <f>IF(一覧表!A9="","",一覧表!A9)</f>
        <v>4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</row>
    <row r="10" spans="1:84" s="125" customFormat="1" x14ac:dyDescent="0.4">
      <c r="A10" s="127">
        <f>IF(一覧表!A10="","",一覧表!A10)</f>
        <v>5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</row>
    <row r="11" spans="1:84" s="125" customFormat="1" x14ac:dyDescent="0.4">
      <c r="A11" s="127">
        <f>IF(一覧表!A11="","",一覧表!A11)</f>
        <v>6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</row>
    <row r="12" spans="1:84" s="125" customFormat="1" x14ac:dyDescent="0.4">
      <c r="A12" s="127">
        <f>IF(一覧表!A12="","",一覧表!A12)</f>
        <v>7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</row>
    <row r="13" spans="1:84" s="125" customFormat="1" x14ac:dyDescent="0.4">
      <c r="A13" s="127">
        <f>IF(一覧表!A13="","",一覧表!A13)</f>
        <v>8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</row>
    <row r="14" spans="1:84" s="125" customFormat="1" x14ac:dyDescent="0.4">
      <c r="A14" s="127">
        <f>IF(一覧表!A14="","",一覧表!A14)</f>
        <v>9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</row>
    <row r="15" spans="1:84" s="125" customFormat="1" x14ac:dyDescent="0.4">
      <c r="A15" s="127">
        <f>IF(一覧表!A15="","",一覧表!A15)</f>
        <v>10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</row>
    <row r="16" spans="1:84" s="125" customFormat="1" x14ac:dyDescent="0.4">
      <c r="A16" s="127">
        <f>IF(一覧表!A16="","",一覧表!A16)</f>
        <v>11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</row>
    <row r="17" spans="1:84" s="125" customFormat="1" x14ac:dyDescent="0.4">
      <c r="A17" s="127">
        <f>IF(一覧表!A17="","",一覧表!A17)</f>
        <v>12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</row>
    <row r="18" spans="1:84" s="125" customFormat="1" x14ac:dyDescent="0.4">
      <c r="A18" s="127">
        <f>IF(一覧表!A18="","",一覧表!A18)</f>
        <v>13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</row>
    <row r="19" spans="1:84" s="125" customFormat="1" x14ac:dyDescent="0.4">
      <c r="A19" s="127">
        <f>IF(一覧表!A19="","",一覧表!A19)</f>
        <v>14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</row>
    <row r="20" spans="1:84" s="125" customFormat="1" x14ac:dyDescent="0.4">
      <c r="A20" s="127">
        <f>IF(一覧表!A20="","",一覧表!A20)</f>
        <v>15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</row>
    <row r="21" spans="1:84" s="125" customFormat="1" x14ac:dyDescent="0.4">
      <c r="A21" s="127">
        <f>IF(一覧表!A21="","",一覧表!A21)</f>
        <v>16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</row>
    <row r="22" spans="1:84" s="125" customFormat="1" x14ac:dyDescent="0.4">
      <c r="A22" s="127">
        <f>IF(一覧表!A22="","",一覧表!A22)</f>
        <v>17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</row>
    <row r="23" spans="1:84" s="125" customFormat="1" x14ac:dyDescent="0.4">
      <c r="A23" s="127">
        <f>IF(一覧表!A23="","",一覧表!A23)</f>
        <v>18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</row>
    <row r="24" spans="1:84" s="125" customFormat="1" x14ac:dyDescent="0.4">
      <c r="A24" s="127">
        <f>IF(一覧表!A24="","",一覧表!A24)</f>
        <v>19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</row>
    <row r="25" spans="1:84" s="125" customFormat="1" x14ac:dyDescent="0.4">
      <c r="A25" s="127">
        <f>IF(一覧表!A25="","",一覧表!A25)</f>
        <v>20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</row>
    <row r="26" spans="1:84" s="125" customFormat="1" x14ac:dyDescent="0.4">
      <c r="A26" s="127">
        <f>IF(一覧表!A26="","",一覧表!A26)</f>
        <v>21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</row>
    <row r="27" spans="1:84" s="125" customFormat="1" x14ac:dyDescent="0.4">
      <c r="A27" s="127">
        <f>IF(一覧表!A27="","",一覧表!A27)</f>
        <v>22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</row>
    <row r="28" spans="1:84" s="125" customFormat="1" x14ac:dyDescent="0.4">
      <c r="A28" s="127">
        <f>IF(一覧表!A28="","",一覧表!A28)</f>
        <v>23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</row>
    <row r="29" spans="1:84" s="125" customFormat="1" x14ac:dyDescent="0.4">
      <c r="A29" s="127">
        <f>IF(一覧表!A29="","",一覧表!A29)</f>
        <v>24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</row>
    <row r="30" spans="1:84" s="125" customFormat="1" x14ac:dyDescent="0.4">
      <c r="A30" s="127">
        <f>IF(一覧表!A30="","",一覧表!A30)</f>
        <v>25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2"/>
    </row>
    <row r="31" spans="1:84" s="125" customFormat="1" x14ac:dyDescent="0.4">
      <c r="A31" s="127">
        <f>IF(一覧表!A31="","",一覧表!A31)</f>
        <v>26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2"/>
    </row>
    <row r="32" spans="1:84" s="125" customFormat="1" x14ac:dyDescent="0.4">
      <c r="A32" s="127">
        <f>IF(一覧表!A32="","",一覧表!A32)</f>
        <v>27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272"/>
      <c r="BU32" s="272"/>
      <c r="BV32" s="272"/>
      <c r="BW32" s="272"/>
      <c r="BX32" s="272"/>
      <c r="BY32" s="272"/>
      <c r="BZ32" s="272"/>
      <c r="CA32" s="272"/>
      <c r="CB32" s="272"/>
      <c r="CC32" s="272"/>
      <c r="CD32" s="272"/>
      <c r="CE32" s="272"/>
      <c r="CF32" s="272"/>
    </row>
    <row r="33" spans="1:84" s="125" customFormat="1" x14ac:dyDescent="0.4">
      <c r="A33" s="127">
        <f>IF(一覧表!A33="","",一覧表!A33)</f>
        <v>28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</row>
    <row r="34" spans="1:84" s="125" customFormat="1" x14ac:dyDescent="0.4">
      <c r="A34" s="127">
        <f>IF(一覧表!A34="","",一覧表!A34)</f>
        <v>29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272"/>
      <c r="BQ34" s="272"/>
      <c r="BR34" s="272"/>
      <c r="BS34" s="272"/>
      <c r="BT34" s="272"/>
      <c r="BU34" s="272"/>
      <c r="BV34" s="272"/>
      <c r="BW34" s="272"/>
      <c r="BX34" s="272"/>
      <c r="BY34" s="272"/>
      <c r="BZ34" s="272"/>
      <c r="CA34" s="272"/>
      <c r="CB34" s="272"/>
      <c r="CC34" s="272"/>
      <c r="CD34" s="272"/>
      <c r="CE34" s="272"/>
      <c r="CF34" s="272"/>
    </row>
    <row r="35" spans="1:84" s="125" customFormat="1" x14ac:dyDescent="0.4">
      <c r="A35" s="127">
        <f>IF(一覧表!A35="","",一覧表!A35)</f>
        <v>30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2"/>
      <c r="BS35" s="272"/>
      <c r="BT35" s="272"/>
      <c r="BU35" s="272"/>
      <c r="BV35" s="272"/>
      <c r="BW35" s="272"/>
      <c r="BX35" s="272"/>
      <c r="BY35" s="272"/>
      <c r="BZ35" s="272"/>
      <c r="CA35" s="272"/>
      <c r="CB35" s="272"/>
      <c r="CC35" s="272"/>
      <c r="CD35" s="272"/>
      <c r="CE35" s="272"/>
      <c r="CF35" s="272"/>
    </row>
    <row r="36" spans="1:84" s="125" customFormat="1" x14ac:dyDescent="0.4">
      <c r="A36" s="127">
        <f>IF(一覧表!A36="","",一覧表!A36)</f>
        <v>31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2"/>
      <c r="BR36" s="272"/>
      <c r="BS36" s="272"/>
      <c r="BT36" s="272"/>
      <c r="BU36" s="272"/>
      <c r="BV36" s="272"/>
      <c r="BW36" s="272"/>
      <c r="BX36" s="272"/>
      <c r="BY36" s="272"/>
      <c r="BZ36" s="272"/>
      <c r="CA36" s="272"/>
      <c r="CB36" s="272"/>
      <c r="CC36" s="272"/>
      <c r="CD36" s="272"/>
      <c r="CE36" s="272"/>
      <c r="CF36" s="272"/>
    </row>
    <row r="37" spans="1:84" s="125" customFormat="1" x14ac:dyDescent="0.4">
      <c r="A37" s="127">
        <f>IF(一覧表!A37="","",一覧表!A37)</f>
        <v>32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2"/>
      <c r="BR37" s="272"/>
      <c r="BS37" s="272"/>
      <c r="BT37" s="272"/>
      <c r="BU37" s="272"/>
      <c r="BV37" s="272"/>
      <c r="BW37" s="272"/>
      <c r="BX37" s="272"/>
      <c r="BY37" s="272"/>
      <c r="BZ37" s="272"/>
      <c r="CA37" s="272"/>
      <c r="CB37" s="272"/>
      <c r="CC37" s="272"/>
      <c r="CD37" s="272"/>
      <c r="CE37" s="272"/>
      <c r="CF37" s="272"/>
    </row>
    <row r="38" spans="1:84" s="125" customFormat="1" x14ac:dyDescent="0.4">
      <c r="A38" s="127">
        <f>IF(一覧表!A38="","",一覧表!A38)</f>
        <v>33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2"/>
      <c r="BR38" s="272"/>
      <c r="BS38" s="272"/>
      <c r="BT38" s="272"/>
      <c r="BU38" s="272"/>
      <c r="BV38" s="272"/>
      <c r="BW38" s="272"/>
      <c r="BX38" s="272"/>
      <c r="BY38" s="272"/>
      <c r="BZ38" s="272"/>
      <c r="CA38" s="272"/>
      <c r="CB38" s="272"/>
      <c r="CC38" s="272"/>
      <c r="CD38" s="272"/>
      <c r="CE38" s="272"/>
      <c r="CF38" s="272"/>
    </row>
    <row r="39" spans="1:84" s="125" customFormat="1" x14ac:dyDescent="0.4">
      <c r="A39" s="127">
        <f>IF(一覧表!A39="","",一覧表!A39)</f>
        <v>34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2"/>
      <c r="BR39" s="272"/>
      <c r="BS39" s="272"/>
      <c r="BT39" s="272"/>
      <c r="BU39" s="272"/>
      <c r="BV39" s="272"/>
      <c r="BW39" s="272"/>
      <c r="BX39" s="272"/>
      <c r="BY39" s="272"/>
      <c r="BZ39" s="272"/>
      <c r="CA39" s="272"/>
      <c r="CB39" s="272"/>
      <c r="CC39" s="272"/>
      <c r="CD39" s="272"/>
      <c r="CE39" s="272"/>
      <c r="CF39" s="272"/>
    </row>
    <row r="40" spans="1:84" s="125" customFormat="1" x14ac:dyDescent="0.4">
      <c r="A40" s="127">
        <f>IF(一覧表!A40="","",一覧表!A40)</f>
        <v>35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2"/>
      <c r="BR40" s="272"/>
      <c r="BS40" s="272"/>
      <c r="BT40" s="272"/>
      <c r="BU40" s="272"/>
      <c r="BV40" s="272"/>
      <c r="BW40" s="272"/>
      <c r="BX40" s="272"/>
      <c r="BY40" s="272"/>
      <c r="BZ40" s="272"/>
      <c r="CA40" s="272"/>
      <c r="CB40" s="272"/>
      <c r="CC40" s="272"/>
      <c r="CD40" s="272"/>
      <c r="CE40" s="272"/>
      <c r="CF40" s="272"/>
    </row>
    <row r="41" spans="1:84" s="125" customFormat="1" x14ac:dyDescent="0.4">
      <c r="A41" s="127">
        <f>IF(一覧表!A41="","",一覧表!A41)</f>
        <v>36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2"/>
      <c r="BR41" s="272"/>
      <c r="BS41" s="272"/>
      <c r="BT41" s="272"/>
      <c r="BU41" s="272"/>
      <c r="BV41" s="272"/>
      <c r="BW41" s="272"/>
      <c r="BX41" s="272"/>
      <c r="BY41" s="272"/>
      <c r="BZ41" s="272"/>
      <c r="CA41" s="272"/>
      <c r="CB41" s="272"/>
      <c r="CC41" s="272"/>
      <c r="CD41" s="272"/>
      <c r="CE41" s="272"/>
      <c r="CF41" s="272"/>
    </row>
    <row r="42" spans="1:84" s="125" customFormat="1" x14ac:dyDescent="0.4">
      <c r="A42" s="127">
        <f>IF(一覧表!A42="","",一覧表!A42)</f>
        <v>37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2"/>
      <c r="BS42" s="272"/>
      <c r="BT42" s="272"/>
      <c r="BU42" s="272"/>
      <c r="BV42" s="272"/>
      <c r="BW42" s="272"/>
      <c r="BX42" s="272"/>
      <c r="BY42" s="272"/>
      <c r="BZ42" s="272"/>
      <c r="CA42" s="272"/>
      <c r="CB42" s="272"/>
      <c r="CC42" s="272"/>
      <c r="CD42" s="272"/>
      <c r="CE42" s="272"/>
      <c r="CF42" s="272"/>
    </row>
    <row r="43" spans="1:84" s="125" customFormat="1" x14ac:dyDescent="0.4">
      <c r="A43" s="127">
        <f>IF(一覧表!A43="","",一覧表!A43)</f>
        <v>38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2"/>
      <c r="BR43" s="272"/>
      <c r="BS43" s="272"/>
      <c r="BT43" s="272"/>
      <c r="BU43" s="272"/>
      <c r="BV43" s="272"/>
      <c r="BW43" s="272"/>
      <c r="BX43" s="272"/>
      <c r="BY43" s="272"/>
      <c r="BZ43" s="272"/>
      <c r="CA43" s="272"/>
      <c r="CB43" s="272"/>
      <c r="CC43" s="272"/>
      <c r="CD43" s="272"/>
      <c r="CE43" s="272"/>
      <c r="CF43" s="272"/>
    </row>
    <row r="44" spans="1:84" s="125" customFormat="1" x14ac:dyDescent="0.4">
      <c r="A44" s="127">
        <f>IF(一覧表!A44="","",一覧表!A44)</f>
        <v>39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2"/>
      <c r="BR44" s="272"/>
      <c r="BS44" s="272"/>
      <c r="BT44" s="272"/>
      <c r="BU44" s="272"/>
      <c r="BV44" s="272"/>
      <c r="BW44" s="272"/>
      <c r="BX44" s="272"/>
      <c r="BY44" s="272"/>
      <c r="BZ44" s="272"/>
      <c r="CA44" s="272"/>
      <c r="CB44" s="272"/>
      <c r="CC44" s="272"/>
      <c r="CD44" s="272"/>
      <c r="CE44" s="272"/>
      <c r="CF44" s="272"/>
    </row>
    <row r="45" spans="1:84" s="125" customFormat="1" x14ac:dyDescent="0.4">
      <c r="A45" s="127">
        <f>IF(一覧表!A45="","",一覧表!A45)</f>
        <v>40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2"/>
      <c r="BR45" s="272"/>
      <c r="BS45" s="272"/>
      <c r="BT45" s="272"/>
      <c r="BU45" s="272"/>
      <c r="BV45" s="272"/>
      <c r="BW45" s="272"/>
      <c r="BX45" s="272"/>
      <c r="BY45" s="272"/>
      <c r="BZ45" s="272"/>
      <c r="CA45" s="272"/>
      <c r="CB45" s="272"/>
      <c r="CC45" s="272"/>
      <c r="CD45" s="272"/>
      <c r="CE45" s="272"/>
      <c r="CF45" s="272"/>
    </row>
    <row r="46" spans="1:84" s="125" customFormat="1" x14ac:dyDescent="0.4">
      <c r="A46" s="127">
        <f>IF(一覧表!A46="","",一覧表!A46)</f>
        <v>41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2"/>
      <c r="BR46" s="272"/>
      <c r="BS46" s="272"/>
      <c r="BT46" s="272"/>
      <c r="BU46" s="272"/>
      <c r="BV46" s="272"/>
      <c r="BW46" s="272"/>
      <c r="BX46" s="272"/>
      <c r="BY46" s="272"/>
      <c r="BZ46" s="272"/>
      <c r="CA46" s="272"/>
      <c r="CB46" s="272"/>
      <c r="CC46" s="272"/>
      <c r="CD46" s="272"/>
      <c r="CE46" s="272"/>
      <c r="CF46" s="272"/>
    </row>
    <row r="47" spans="1:84" s="125" customFormat="1" x14ac:dyDescent="0.4">
      <c r="A47" s="127">
        <f>IF(一覧表!A47="","",一覧表!A47)</f>
        <v>42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272"/>
      <c r="BS47" s="272"/>
      <c r="BT47" s="272"/>
      <c r="BU47" s="272"/>
      <c r="BV47" s="272"/>
      <c r="BW47" s="272"/>
      <c r="BX47" s="272"/>
      <c r="BY47" s="272"/>
      <c r="BZ47" s="272"/>
      <c r="CA47" s="272"/>
      <c r="CB47" s="272"/>
      <c r="CC47" s="272"/>
      <c r="CD47" s="272"/>
      <c r="CE47" s="272"/>
      <c r="CF47" s="272"/>
    </row>
    <row r="48" spans="1:84" s="125" customFormat="1" x14ac:dyDescent="0.4">
      <c r="A48" s="127">
        <f>IF(一覧表!A48="","",一覧表!A48)</f>
        <v>43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2"/>
      <c r="BR48" s="272"/>
      <c r="BS48" s="272"/>
      <c r="BT48" s="272"/>
      <c r="BU48" s="272"/>
      <c r="BV48" s="272"/>
      <c r="BW48" s="272"/>
      <c r="BX48" s="272"/>
      <c r="BY48" s="272"/>
      <c r="BZ48" s="272"/>
      <c r="CA48" s="272"/>
      <c r="CB48" s="272"/>
      <c r="CC48" s="272"/>
      <c r="CD48" s="272"/>
      <c r="CE48" s="272"/>
      <c r="CF48" s="272"/>
    </row>
    <row r="49" spans="1:84" s="125" customFormat="1" x14ac:dyDescent="0.4">
      <c r="A49" s="127">
        <f>IF(一覧表!A49="","",一覧表!A49)</f>
        <v>44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2"/>
      <c r="BS49" s="272"/>
      <c r="BT49" s="272"/>
      <c r="BU49" s="272"/>
      <c r="BV49" s="272"/>
      <c r="BW49" s="272"/>
      <c r="BX49" s="272"/>
      <c r="BY49" s="272"/>
      <c r="BZ49" s="272"/>
      <c r="CA49" s="272"/>
      <c r="CB49" s="272"/>
      <c r="CC49" s="272"/>
      <c r="CD49" s="272"/>
      <c r="CE49" s="272"/>
      <c r="CF49" s="272"/>
    </row>
    <row r="50" spans="1:84" s="125" customFormat="1" x14ac:dyDescent="0.4">
      <c r="A50" s="127">
        <f>IF(一覧表!A50="","",一覧表!A50)</f>
        <v>45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72"/>
      <c r="BZ50" s="272"/>
      <c r="CA50" s="272"/>
      <c r="CB50" s="272"/>
      <c r="CC50" s="272"/>
      <c r="CD50" s="272"/>
      <c r="CE50" s="272"/>
      <c r="CF50" s="272"/>
    </row>
    <row r="51" spans="1:84" s="125" customFormat="1" x14ac:dyDescent="0.4">
      <c r="A51" s="127">
        <f>IF(一覧表!A51="","",一覧表!A51)</f>
        <v>46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2"/>
      <c r="BT51" s="272"/>
      <c r="BU51" s="272"/>
      <c r="BV51" s="272"/>
      <c r="BW51" s="272"/>
      <c r="BX51" s="272"/>
      <c r="BY51" s="272"/>
      <c r="BZ51" s="272"/>
      <c r="CA51" s="272"/>
      <c r="CB51" s="272"/>
      <c r="CC51" s="272"/>
      <c r="CD51" s="272"/>
      <c r="CE51" s="272"/>
      <c r="CF51" s="272"/>
    </row>
    <row r="52" spans="1:84" s="125" customFormat="1" x14ac:dyDescent="0.4">
      <c r="A52" s="127">
        <f>IF(一覧表!A52="","",一覧表!A52)</f>
        <v>47</v>
      </c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/>
      <c r="BS52" s="272"/>
      <c r="BT52" s="272"/>
      <c r="BU52" s="272"/>
      <c r="BV52" s="272"/>
      <c r="BW52" s="272"/>
      <c r="BX52" s="272"/>
      <c r="BY52" s="272"/>
      <c r="BZ52" s="272"/>
      <c r="CA52" s="272"/>
      <c r="CB52" s="272"/>
      <c r="CC52" s="272"/>
      <c r="CD52" s="272"/>
      <c r="CE52" s="272"/>
      <c r="CF52" s="272"/>
    </row>
    <row r="53" spans="1:84" s="125" customFormat="1" x14ac:dyDescent="0.4">
      <c r="A53" s="127">
        <f>IF(一覧表!A53="","",一覧表!A53)</f>
        <v>48</v>
      </c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2"/>
      <c r="BT53" s="272"/>
      <c r="BU53" s="272"/>
      <c r="BV53" s="272"/>
      <c r="BW53" s="272"/>
      <c r="BX53" s="272"/>
      <c r="BY53" s="272"/>
      <c r="BZ53" s="272"/>
      <c r="CA53" s="272"/>
      <c r="CB53" s="272"/>
      <c r="CC53" s="272"/>
      <c r="CD53" s="272"/>
      <c r="CE53" s="272"/>
      <c r="CF53" s="272"/>
    </row>
    <row r="54" spans="1:84" s="125" customFormat="1" x14ac:dyDescent="0.4">
      <c r="A54" s="127">
        <f>IF(一覧表!A54="","",一覧表!A54)</f>
        <v>49</v>
      </c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272"/>
      <c r="BS54" s="272"/>
      <c r="BT54" s="272"/>
      <c r="BU54" s="272"/>
      <c r="BV54" s="272"/>
      <c r="BW54" s="272"/>
      <c r="BX54" s="272"/>
      <c r="BY54" s="272"/>
      <c r="BZ54" s="272"/>
      <c r="CA54" s="272"/>
      <c r="CB54" s="272"/>
      <c r="CC54" s="272"/>
      <c r="CD54" s="272"/>
      <c r="CE54" s="272"/>
      <c r="CF54" s="272"/>
    </row>
    <row r="55" spans="1:84" s="125" customFormat="1" x14ac:dyDescent="0.4">
      <c r="A55" s="127">
        <f>IF(一覧表!A55="","",一覧表!A55)</f>
        <v>50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2"/>
      <c r="BE55" s="272"/>
      <c r="BF55" s="272"/>
      <c r="BG55" s="272"/>
      <c r="BH55" s="272"/>
      <c r="BI55" s="272"/>
      <c r="BJ55" s="272"/>
      <c r="BK55" s="272"/>
      <c r="BL55" s="272"/>
      <c r="BM55" s="272"/>
      <c r="BN55" s="272"/>
      <c r="BO55" s="272"/>
      <c r="BP55" s="272"/>
      <c r="BQ55" s="272"/>
      <c r="BR55" s="272"/>
      <c r="BS55" s="272"/>
      <c r="BT55" s="272"/>
      <c r="BU55" s="272"/>
      <c r="BV55" s="272"/>
      <c r="BW55" s="272"/>
      <c r="BX55" s="272"/>
      <c r="BY55" s="272"/>
      <c r="BZ55" s="272"/>
      <c r="CA55" s="272"/>
      <c r="CB55" s="272"/>
      <c r="CC55" s="272"/>
      <c r="CD55" s="272"/>
      <c r="CE55" s="272"/>
      <c r="CF55" s="272"/>
    </row>
    <row r="56" spans="1:84" s="125" customFormat="1" x14ac:dyDescent="0.4">
      <c r="A56" s="127">
        <f>IF(一覧表!A56="","",一覧表!A56)</f>
        <v>51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/>
      <c r="BS56" s="272"/>
      <c r="BT56" s="272"/>
      <c r="BU56" s="272"/>
      <c r="BV56" s="272"/>
      <c r="BW56" s="272"/>
      <c r="BX56" s="272"/>
      <c r="BY56" s="272"/>
      <c r="BZ56" s="272"/>
      <c r="CA56" s="272"/>
      <c r="CB56" s="272"/>
      <c r="CC56" s="272"/>
      <c r="CD56" s="272"/>
      <c r="CE56" s="272"/>
      <c r="CF56" s="272"/>
    </row>
    <row r="57" spans="1:84" s="125" customFormat="1" x14ac:dyDescent="0.4">
      <c r="A57" s="127">
        <f>IF(一覧表!A57="","",一覧表!A57)</f>
        <v>52</v>
      </c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272"/>
      <c r="BJ57" s="272"/>
      <c r="BK57" s="272"/>
      <c r="BL57" s="272"/>
      <c r="BM57" s="272"/>
      <c r="BN57" s="272"/>
      <c r="BO57" s="272"/>
      <c r="BP57" s="272"/>
      <c r="BQ57" s="272"/>
      <c r="BR57" s="272"/>
      <c r="BS57" s="272"/>
      <c r="BT57" s="272"/>
      <c r="BU57" s="272"/>
      <c r="BV57" s="272"/>
      <c r="BW57" s="272"/>
      <c r="BX57" s="272"/>
      <c r="BY57" s="272"/>
      <c r="BZ57" s="272"/>
      <c r="CA57" s="272"/>
      <c r="CB57" s="272"/>
      <c r="CC57" s="272"/>
      <c r="CD57" s="272"/>
      <c r="CE57" s="272"/>
      <c r="CF57" s="272"/>
    </row>
    <row r="58" spans="1:84" s="125" customFormat="1" x14ac:dyDescent="0.4">
      <c r="A58" s="127">
        <f>IF(一覧表!A58="","",一覧表!A58)</f>
        <v>53</v>
      </c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272"/>
      <c r="BJ58" s="272"/>
      <c r="BK58" s="272"/>
      <c r="BL58" s="272"/>
      <c r="BM58" s="272"/>
      <c r="BN58" s="272"/>
      <c r="BO58" s="272"/>
      <c r="BP58" s="272"/>
      <c r="BQ58" s="272"/>
      <c r="BR58" s="272"/>
      <c r="BS58" s="272"/>
      <c r="BT58" s="272"/>
      <c r="BU58" s="272"/>
      <c r="BV58" s="272"/>
      <c r="BW58" s="272"/>
      <c r="BX58" s="272"/>
      <c r="BY58" s="272"/>
      <c r="BZ58" s="272"/>
      <c r="CA58" s="272"/>
      <c r="CB58" s="272"/>
      <c r="CC58" s="272"/>
      <c r="CD58" s="272"/>
      <c r="CE58" s="272"/>
      <c r="CF58" s="272"/>
    </row>
    <row r="59" spans="1:84" s="125" customFormat="1" x14ac:dyDescent="0.4">
      <c r="A59" s="127">
        <f>IF(一覧表!A59="","",一覧表!A59)</f>
        <v>54</v>
      </c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  <c r="BD59" s="272"/>
      <c r="BE59" s="272"/>
      <c r="BF59" s="272"/>
      <c r="BG59" s="272"/>
      <c r="BH59" s="272"/>
      <c r="BI59" s="272"/>
      <c r="BJ59" s="272"/>
      <c r="BK59" s="272"/>
      <c r="BL59" s="272"/>
      <c r="BM59" s="272"/>
      <c r="BN59" s="272"/>
      <c r="BO59" s="272"/>
      <c r="BP59" s="272"/>
      <c r="BQ59" s="272"/>
      <c r="BR59" s="272"/>
      <c r="BS59" s="272"/>
      <c r="BT59" s="272"/>
      <c r="BU59" s="272"/>
      <c r="BV59" s="272"/>
      <c r="BW59" s="272"/>
      <c r="BX59" s="272"/>
      <c r="BY59" s="272"/>
      <c r="BZ59" s="272"/>
      <c r="CA59" s="272"/>
      <c r="CB59" s="272"/>
      <c r="CC59" s="272"/>
      <c r="CD59" s="272"/>
      <c r="CE59" s="272"/>
      <c r="CF59" s="272"/>
    </row>
    <row r="60" spans="1:84" s="125" customFormat="1" x14ac:dyDescent="0.4">
      <c r="A60" s="127">
        <f>IF(一覧表!A60="","",一覧表!A60)</f>
        <v>55</v>
      </c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2"/>
      <c r="AT60" s="272"/>
      <c r="AU60" s="272"/>
      <c r="AV60" s="272"/>
      <c r="AW60" s="272"/>
      <c r="AX60" s="272"/>
      <c r="AY60" s="272"/>
      <c r="AZ60" s="272"/>
      <c r="BA60" s="272"/>
      <c r="BB60" s="272"/>
      <c r="BC60" s="272"/>
      <c r="BD60" s="272"/>
      <c r="BE60" s="272"/>
      <c r="BF60" s="272"/>
      <c r="BG60" s="272"/>
      <c r="BH60" s="272"/>
      <c r="BI60" s="272"/>
      <c r="BJ60" s="272"/>
      <c r="BK60" s="272"/>
      <c r="BL60" s="272"/>
      <c r="BM60" s="272"/>
      <c r="BN60" s="272"/>
      <c r="BO60" s="272"/>
      <c r="BP60" s="272"/>
      <c r="BQ60" s="272"/>
      <c r="BR60" s="272"/>
      <c r="BS60" s="272"/>
      <c r="BT60" s="272"/>
      <c r="BU60" s="272"/>
      <c r="BV60" s="272"/>
      <c r="BW60" s="272"/>
      <c r="BX60" s="272"/>
      <c r="BY60" s="272"/>
      <c r="BZ60" s="272"/>
      <c r="CA60" s="272"/>
      <c r="CB60" s="272"/>
      <c r="CC60" s="272"/>
      <c r="CD60" s="272"/>
      <c r="CE60" s="272"/>
      <c r="CF60" s="272"/>
    </row>
    <row r="61" spans="1:84" s="125" customFormat="1" x14ac:dyDescent="0.4">
      <c r="A61" s="127">
        <f>IF(一覧表!A61="","",一覧表!A61)</f>
        <v>56</v>
      </c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272"/>
      <c r="BJ61" s="272"/>
      <c r="BK61" s="272"/>
      <c r="BL61" s="272"/>
      <c r="BM61" s="272"/>
      <c r="BN61" s="272"/>
      <c r="BO61" s="272"/>
      <c r="BP61" s="272"/>
      <c r="BQ61" s="272"/>
      <c r="BR61" s="272"/>
      <c r="BS61" s="272"/>
      <c r="BT61" s="272"/>
      <c r="BU61" s="272"/>
      <c r="BV61" s="272"/>
      <c r="BW61" s="272"/>
      <c r="BX61" s="272"/>
      <c r="BY61" s="272"/>
      <c r="BZ61" s="272"/>
      <c r="CA61" s="272"/>
      <c r="CB61" s="272"/>
      <c r="CC61" s="272"/>
      <c r="CD61" s="272"/>
      <c r="CE61" s="272"/>
      <c r="CF61" s="272"/>
    </row>
    <row r="62" spans="1:84" s="125" customFormat="1" x14ac:dyDescent="0.4">
      <c r="A62" s="127">
        <f>IF(一覧表!A62="","",一覧表!A62)</f>
        <v>57</v>
      </c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2"/>
      <c r="BR62" s="272"/>
      <c r="BS62" s="272"/>
      <c r="BT62" s="272"/>
      <c r="BU62" s="272"/>
      <c r="BV62" s="272"/>
      <c r="BW62" s="272"/>
      <c r="BX62" s="272"/>
      <c r="BY62" s="272"/>
      <c r="BZ62" s="272"/>
      <c r="CA62" s="272"/>
      <c r="CB62" s="272"/>
      <c r="CC62" s="272"/>
      <c r="CD62" s="272"/>
      <c r="CE62" s="272"/>
      <c r="CF62" s="272"/>
    </row>
    <row r="63" spans="1:84" s="125" customFormat="1" x14ac:dyDescent="0.4">
      <c r="A63" s="127">
        <f>IF(一覧表!A63="","",一覧表!A63)</f>
        <v>58</v>
      </c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72"/>
      <c r="BM63" s="272"/>
      <c r="BN63" s="272"/>
      <c r="BO63" s="272"/>
      <c r="BP63" s="272"/>
      <c r="BQ63" s="272"/>
      <c r="BR63" s="272"/>
      <c r="BS63" s="272"/>
      <c r="BT63" s="272"/>
      <c r="BU63" s="272"/>
      <c r="BV63" s="272"/>
      <c r="BW63" s="272"/>
      <c r="BX63" s="272"/>
      <c r="BY63" s="272"/>
      <c r="BZ63" s="272"/>
      <c r="CA63" s="272"/>
      <c r="CB63" s="272"/>
      <c r="CC63" s="272"/>
      <c r="CD63" s="272"/>
      <c r="CE63" s="272"/>
      <c r="CF63" s="272"/>
    </row>
    <row r="64" spans="1:84" s="125" customFormat="1" x14ac:dyDescent="0.4">
      <c r="A64" s="127">
        <f>IF(一覧表!A64="","",一覧表!A64)</f>
        <v>59</v>
      </c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2"/>
      <c r="AM64" s="272"/>
      <c r="AN64" s="272"/>
      <c r="AO64" s="272"/>
      <c r="AP64" s="272"/>
      <c r="AQ64" s="272"/>
      <c r="AR64" s="272"/>
      <c r="AS64" s="272"/>
      <c r="AT64" s="272"/>
      <c r="AU64" s="272"/>
      <c r="AV64" s="272"/>
      <c r="AW64" s="272"/>
      <c r="AX64" s="272"/>
      <c r="AY64" s="272"/>
      <c r="AZ64" s="272"/>
      <c r="BA64" s="272"/>
      <c r="BB64" s="272"/>
      <c r="BC64" s="272"/>
      <c r="BD64" s="272"/>
      <c r="BE64" s="272"/>
      <c r="BF64" s="272"/>
      <c r="BG64" s="272"/>
      <c r="BH64" s="272"/>
      <c r="BI64" s="272"/>
      <c r="BJ64" s="272"/>
      <c r="BK64" s="272"/>
      <c r="BL64" s="272"/>
      <c r="BM64" s="272"/>
      <c r="BN64" s="272"/>
      <c r="BO64" s="272"/>
      <c r="BP64" s="272"/>
      <c r="BQ64" s="272"/>
      <c r="BR64" s="272"/>
      <c r="BS64" s="272"/>
      <c r="BT64" s="272"/>
      <c r="BU64" s="272"/>
      <c r="BV64" s="272"/>
      <c r="BW64" s="272"/>
      <c r="BX64" s="272"/>
      <c r="BY64" s="272"/>
      <c r="BZ64" s="272"/>
      <c r="CA64" s="272"/>
      <c r="CB64" s="272"/>
      <c r="CC64" s="272"/>
      <c r="CD64" s="272"/>
      <c r="CE64" s="272"/>
      <c r="CF64" s="272"/>
    </row>
    <row r="65" spans="1:84" s="125" customFormat="1" x14ac:dyDescent="0.4">
      <c r="A65" s="127">
        <f>IF(一覧表!A65="","",一覧表!A65)</f>
        <v>60</v>
      </c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2"/>
      <c r="AM65" s="272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272"/>
      <c r="BJ65" s="272"/>
      <c r="BK65" s="272"/>
      <c r="BL65" s="272"/>
      <c r="BM65" s="272"/>
      <c r="BN65" s="272"/>
      <c r="BO65" s="272"/>
      <c r="BP65" s="272"/>
      <c r="BQ65" s="272"/>
      <c r="BR65" s="272"/>
      <c r="BS65" s="272"/>
      <c r="BT65" s="272"/>
      <c r="BU65" s="272"/>
      <c r="BV65" s="272"/>
      <c r="BW65" s="272"/>
      <c r="BX65" s="272"/>
      <c r="BY65" s="272"/>
      <c r="BZ65" s="272"/>
      <c r="CA65" s="272"/>
      <c r="CB65" s="272"/>
      <c r="CC65" s="272"/>
      <c r="CD65" s="272"/>
      <c r="CE65" s="272"/>
      <c r="CF65" s="272"/>
    </row>
    <row r="66" spans="1:84" s="125" customFormat="1" x14ac:dyDescent="0.4">
      <c r="A66" s="127">
        <f>IF(一覧表!A66="","",一覧表!A66)</f>
        <v>61</v>
      </c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272"/>
      <c r="AN66" s="272"/>
      <c r="AO66" s="272"/>
      <c r="AP66" s="272"/>
      <c r="AQ66" s="272"/>
      <c r="AR66" s="272"/>
      <c r="AS66" s="272"/>
      <c r="AT66" s="272"/>
      <c r="AU66" s="272"/>
      <c r="AV66" s="272"/>
      <c r="AW66" s="272"/>
      <c r="AX66" s="272"/>
      <c r="AY66" s="272"/>
      <c r="AZ66" s="272"/>
      <c r="BA66" s="272"/>
      <c r="BB66" s="272"/>
      <c r="BC66" s="272"/>
      <c r="BD66" s="272"/>
      <c r="BE66" s="272"/>
      <c r="BF66" s="272"/>
      <c r="BG66" s="272"/>
      <c r="BH66" s="272"/>
      <c r="BI66" s="272"/>
      <c r="BJ66" s="272"/>
      <c r="BK66" s="272"/>
      <c r="BL66" s="272"/>
      <c r="BM66" s="272"/>
      <c r="BN66" s="272"/>
      <c r="BO66" s="272"/>
      <c r="BP66" s="272"/>
      <c r="BQ66" s="272"/>
      <c r="BR66" s="272"/>
      <c r="BS66" s="272"/>
      <c r="BT66" s="272"/>
      <c r="BU66" s="272"/>
      <c r="BV66" s="272"/>
      <c r="BW66" s="272"/>
      <c r="BX66" s="272"/>
      <c r="BY66" s="272"/>
      <c r="BZ66" s="272"/>
      <c r="CA66" s="272"/>
      <c r="CB66" s="272"/>
      <c r="CC66" s="272"/>
      <c r="CD66" s="272"/>
      <c r="CE66" s="272"/>
      <c r="CF66" s="272"/>
    </row>
    <row r="67" spans="1:84" s="125" customFormat="1" x14ac:dyDescent="0.4">
      <c r="A67" s="127">
        <f>IF(一覧表!A67="","",一覧表!A67)</f>
        <v>62</v>
      </c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2"/>
      <c r="AL67" s="272"/>
      <c r="AM67" s="272"/>
      <c r="AN67" s="272"/>
      <c r="AO67" s="272"/>
      <c r="AP67" s="272"/>
      <c r="AQ67" s="272"/>
      <c r="AR67" s="272"/>
      <c r="AS67" s="272"/>
      <c r="AT67" s="272"/>
      <c r="AU67" s="272"/>
      <c r="AV67" s="272"/>
      <c r="AW67" s="272"/>
      <c r="AX67" s="272"/>
      <c r="AY67" s="272"/>
      <c r="AZ67" s="272"/>
      <c r="BA67" s="272"/>
      <c r="BB67" s="272"/>
      <c r="BC67" s="272"/>
      <c r="BD67" s="272"/>
      <c r="BE67" s="272"/>
      <c r="BF67" s="272"/>
      <c r="BG67" s="272"/>
      <c r="BH67" s="272"/>
      <c r="BI67" s="272"/>
      <c r="BJ67" s="272"/>
      <c r="BK67" s="272"/>
      <c r="BL67" s="272"/>
      <c r="BM67" s="272"/>
      <c r="BN67" s="272"/>
      <c r="BO67" s="272"/>
      <c r="BP67" s="272"/>
      <c r="BQ67" s="272"/>
      <c r="BR67" s="272"/>
      <c r="BS67" s="272"/>
      <c r="BT67" s="272"/>
      <c r="BU67" s="272"/>
      <c r="BV67" s="272"/>
      <c r="BW67" s="272"/>
      <c r="BX67" s="272"/>
      <c r="BY67" s="272"/>
      <c r="BZ67" s="272"/>
      <c r="CA67" s="272"/>
      <c r="CB67" s="272"/>
      <c r="CC67" s="272"/>
      <c r="CD67" s="272"/>
      <c r="CE67" s="272"/>
      <c r="CF67" s="272"/>
    </row>
    <row r="68" spans="1:84" s="125" customFormat="1" x14ac:dyDescent="0.4">
      <c r="A68" s="127">
        <f>IF(一覧表!A68="","",一覧表!A68)</f>
        <v>63</v>
      </c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  <c r="AA68" s="272"/>
      <c r="AB68" s="272"/>
      <c r="AC68" s="272"/>
      <c r="AD68" s="272"/>
      <c r="AE68" s="272"/>
      <c r="AF68" s="272"/>
      <c r="AG68" s="272"/>
      <c r="AH68" s="272"/>
      <c r="AI68" s="272"/>
      <c r="AJ68" s="272"/>
      <c r="AK68" s="272"/>
      <c r="AL68" s="272"/>
      <c r="AM68" s="272"/>
      <c r="AN68" s="272"/>
      <c r="AO68" s="272"/>
      <c r="AP68" s="272"/>
      <c r="AQ68" s="272"/>
      <c r="AR68" s="272"/>
      <c r="AS68" s="272"/>
      <c r="AT68" s="272"/>
      <c r="AU68" s="272"/>
      <c r="AV68" s="272"/>
      <c r="AW68" s="272"/>
      <c r="AX68" s="272"/>
      <c r="AY68" s="272"/>
      <c r="AZ68" s="272"/>
      <c r="BA68" s="272"/>
      <c r="BB68" s="272"/>
      <c r="BC68" s="272"/>
      <c r="BD68" s="272"/>
      <c r="BE68" s="272"/>
      <c r="BF68" s="272"/>
      <c r="BG68" s="272"/>
      <c r="BH68" s="272"/>
      <c r="BI68" s="272"/>
      <c r="BJ68" s="272"/>
      <c r="BK68" s="272"/>
      <c r="BL68" s="272"/>
      <c r="BM68" s="272"/>
      <c r="BN68" s="272"/>
      <c r="BO68" s="272"/>
      <c r="BP68" s="272"/>
      <c r="BQ68" s="272"/>
      <c r="BR68" s="272"/>
      <c r="BS68" s="272"/>
      <c r="BT68" s="272"/>
      <c r="BU68" s="272"/>
      <c r="BV68" s="272"/>
      <c r="BW68" s="272"/>
      <c r="BX68" s="272"/>
      <c r="BY68" s="272"/>
      <c r="BZ68" s="272"/>
      <c r="CA68" s="272"/>
      <c r="CB68" s="272"/>
      <c r="CC68" s="272"/>
      <c r="CD68" s="272"/>
      <c r="CE68" s="272"/>
      <c r="CF68" s="272"/>
    </row>
    <row r="69" spans="1:84" s="125" customFormat="1" x14ac:dyDescent="0.4">
      <c r="A69" s="127">
        <f>IF(一覧表!A69="","",一覧表!A69)</f>
        <v>64</v>
      </c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2"/>
      <c r="BR69" s="272"/>
      <c r="BS69" s="272"/>
      <c r="BT69" s="272"/>
      <c r="BU69" s="272"/>
      <c r="BV69" s="272"/>
      <c r="BW69" s="272"/>
      <c r="BX69" s="272"/>
      <c r="BY69" s="272"/>
      <c r="BZ69" s="272"/>
      <c r="CA69" s="272"/>
      <c r="CB69" s="272"/>
      <c r="CC69" s="272"/>
      <c r="CD69" s="272"/>
      <c r="CE69" s="272"/>
      <c r="CF69" s="272"/>
    </row>
    <row r="70" spans="1:84" s="125" customFormat="1" x14ac:dyDescent="0.4">
      <c r="A70" s="127">
        <f>IF(一覧表!A70="","",一覧表!A70)</f>
        <v>65</v>
      </c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72"/>
      <c r="BV70" s="272"/>
      <c r="BW70" s="272"/>
      <c r="BX70" s="272"/>
      <c r="BY70" s="272"/>
      <c r="BZ70" s="272"/>
      <c r="CA70" s="272"/>
      <c r="CB70" s="272"/>
      <c r="CC70" s="272"/>
      <c r="CD70" s="272"/>
      <c r="CE70" s="272"/>
      <c r="CF70" s="272"/>
    </row>
    <row r="71" spans="1:84" s="125" customFormat="1" x14ac:dyDescent="0.4">
      <c r="A71" s="127">
        <f>IF(一覧表!A71="","",一覧表!A71)</f>
        <v>66</v>
      </c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272"/>
      <c r="CF71" s="272"/>
    </row>
    <row r="72" spans="1:84" s="125" customFormat="1" x14ac:dyDescent="0.4">
      <c r="A72" s="127">
        <f>IF(一覧表!A72="","",一覧表!A72)</f>
        <v>67</v>
      </c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  <c r="AM72" s="272"/>
      <c r="AN72" s="272"/>
      <c r="AO72" s="272"/>
      <c r="AP72" s="272"/>
      <c r="AQ72" s="272"/>
      <c r="AR72" s="272"/>
      <c r="AS72" s="272"/>
      <c r="AT72" s="272"/>
      <c r="AU72" s="272"/>
      <c r="AV72" s="272"/>
      <c r="AW72" s="272"/>
      <c r="AX72" s="272"/>
      <c r="AY72" s="272"/>
      <c r="AZ72" s="272"/>
      <c r="BA72" s="272"/>
      <c r="BB72" s="272"/>
      <c r="BC72" s="272"/>
      <c r="BD72" s="272"/>
      <c r="BE72" s="272"/>
      <c r="BF72" s="272"/>
      <c r="BG72" s="272"/>
      <c r="BH72" s="272"/>
      <c r="BI72" s="272"/>
      <c r="BJ72" s="272"/>
      <c r="BK72" s="272"/>
      <c r="BL72" s="272"/>
      <c r="BM72" s="272"/>
      <c r="BN72" s="272"/>
      <c r="BO72" s="272"/>
      <c r="BP72" s="272"/>
      <c r="BQ72" s="272"/>
      <c r="BR72" s="272"/>
      <c r="BS72" s="272"/>
      <c r="BT72" s="272"/>
      <c r="BU72" s="272"/>
      <c r="BV72" s="272"/>
      <c r="BW72" s="272"/>
      <c r="BX72" s="272"/>
      <c r="BY72" s="272"/>
      <c r="BZ72" s="272"/>
      <c r="CA72" s="272"/>
      <c r="CB72" s="272"/>
      <c r="CC72" s="272"/>
      <c r="CD72" s="272"/>
      <c r="CE72" s="272"/>
      <c r="CF72" s="272"/>
    </row>
    <row r="73" spans="1:84" s="125" customFormat="1" x14ac:dyDescent="0.4">
      <c r="A73" s="127">
        <f>IF(一覧表!A73="","",一覧表!A73)</f>
        <v>68</v>
      </c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272"/>
      <c r="CF73" s="272"/>
    </row>
    <row r="74" spans="1:84" s="125" customFormat="1" x14ac:dyDescent="0.4">
      <c r="A74" s="127">
        <f>IF(一覧表!A74="","",一覧表!A74)</f>
        <v>69</v>
      </c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  <c r="AM74" s="272"/>
      <c r="AN74" s="272"/>
      <c r="AO74" s="272"/>
      <c r="AP74" s="272"/>
      <c r="AQ74" s="272"/>
      <c r="AR74" s="272"/>
      <c r="AS74" s="272"/>
      <c r="AT74" s="272"/>
      <c r="AU74" s="272"/>
      <c r="AV74" s="272"/>
      <c r="AW74" s="272"/>
      <c r="AX74" s="272"/>
      <c r="AY74" s="272"/>
      <c r="AZ74" s="272"/>
      <c r="BA74" s="272"/>
      <c r="BB74" s="272"/>
      <c r="BC74" s="272"/>
      <c r="BD74" s="272"/>
      <c r="BE74" s="272"/>
      <c r="BF74" s="272"/>
      <c r="BG74" s="272"/>
      <c r="BH74" s="272"/>
      <c r="BI74" s="272"/>
      <c r="BJ74" s="272"/>
      <c r="BK74" s="272"/>
      <c r="BL74" s="272"/>
      <c r="BM74" s="272"/>
      <c r="BN74" s="272"/>
      <c r="BO74" s="272"/>
      <c r="BP74" s="272"/>
      <c r="BQ74" s="272"/>
      <c r="BR74" s="272"/>
      <c r="BS74" s="272"/>
      <c r="BT74" s="272"/>
      <c r="BU74" s="272"/>
      <c r="BV74" s="272"/>
      <c r="BW74" s="272"/>
      <c r="BX74" s="272"/>
      <c r="BY74" s="272"/>
      <c r="BZ74" s="272"/>
      <c r="CA74" s="272"/>
      <c r="CB74" s="272"/>
      <c r="CC74" s="272"/>
      <c r="CD74" s="272"/>
      <c r="CE74" s="272"/>
      <c r="CF74" s="272"/>
    </row>
    <row r="75" spans="1:84" s="125" customFormat="1" x14ac:dyDescent="0.4">
      <c r="A75" s="127">
        <f>IF(一覧表!A75="","",一覧表!A75)</f>
        <v>70</v>
      </c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  <c r="AM75" s="272"/>
      <c r="AN75" s="272"/>
      <c r="AO75" s="272"/>
      <c r="AP75" s="272"/>
      <c r="AQ75" s="272"/>
      <c r="AR75" s="272"/>
      <c r="AS75" s="272"/>
      <c r="AT75" s="272"/>
      <c r="AU75" s="272"/>
      <c r="AV75" s="272"/>
      <c r="AW75" s="272"/>
      <c r="AX75" s="272"/>
      <c r="AY75" s="272"/>
      <c r="AZ75" s="272"/>
      <c r="BA75" s="272"/>
      <c r="BB75" s="272"/>
      <c r="BC75" s="272"/>
      <c r="BD75" s="272"/>
      <c r="BE75" s="272"/>
      <c r="BF75" s="272"/>
      <c r="BG75" s="272"/>
      <c r="BH75" s="272"/>
      <c r="BI75" s="272"/>
      <c r="BJ75" s="272"/>
      <c r="BK75" s="272"/>
      <c r="BL75" s="272"/>
      <c r="BM75" s="272"/>
      <c r="BN75" s="272"/>
      <c r="BO75" s="272"/>
      <c r="BP75" s="272"/>
      <c r="BQ75" s="272"/>
      <c r="BR75" s="272"/>
      <c r="BS75" s="272"/>
      <c r="BT75" s="272"/>
      <c r="BU75" s="272"/>
      <c r="BV75" s="272"/>
      <c r="BW75" s="272"/>
      <c r="BX75" s="272"/>
      <c r="BY75" s="272"/>
      <c r="BZ75" s="272"/>
      <c r="CA75" s="272"/>
      <c r="CB75" s="272"/>
      <c r="CC75" s="272"/>
      <c r="CD75" s="272"/>
      <c r="CE75" s="272"/>
      <c r="CF75" s="272"/>
    </row>
    <row r="76" spans="1:84" s="125" customFormat="1" x14ac:dyDescent="0.4">
      <c r="A76" s="127">
        <f>IF(一覧表!A76="","",一覧表!A76)</f>
        <v>71</v>
      </c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272"/>
      <c r="BT76" s="272"/>
      <c r="BU76" s="272"/>
      <c r="BV76" s="272"/>
      <c r="BW76" s="272"/>
      <c r="BX76" s="272"/>
      <c r="BY76" s="272"/>
      <c r="BZ76" s="272"/>
      <c r="CA76" s="272"/>
      <c r="CB76" s="272"/>
      <c r="CC76" s="272"/>
      <c r="CD76" s="272"/>
      <c r="CE76" s="272"/>
      <c r="CF76" s="272"/>
    </row>
    <row r="77" spans="1:84" s="125" customFormat="1" x14ac:dyDescent="0.4">
      <c r="A77" s="127">
        <f>IF(一覧表!A77="","",一覧表!A77)</f>
        <v>72</v>
      </c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272"/>
      <c r="BR77" s="272"/>
      <c r="BS77" s="272"/>
      <c r="BT77" s="272"/>
      <c r="BU77" s="272"/>
      <c r="BV77" s="272"/>
      <c r="BW77" s="272"/>
      <c r="BX77" s="272"/>
      <c r="BY77" s="272"/>
      <c r="BZ77" s="272"/>
      <c r="CA77" s="272"/>
      <c r="CB77" s="272"/>
      <c r="CC77" s="272"/>
      <c r="CD77" s="272"/>
      <c r="CE77" s="272"/>
      <c r="CF77" s="272"/>
    </row>
    <row r="78" spans="1:84" s="125" customFormat="1" x14ac:dyDescent="0.4">
      <c r="A78" s="127">
        <f>IF(一覧表!A78="","",一覧表!A78)</f>
        <v>73</v>
      </c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272"/>
      <c r="BN78" s="272"/>
      <c r="BO78" s="272"/>
      <c r="BP78" s="272"/>
      <c r="BQ78" s="272"/>
      <c r="BR78" s="272"/>
      <c r="BS78" s="272"/>
      <c r="BT78" s="272"/>
      <c r="BU78" s="272"/>
      <c r="BV78" s="272"/>
      <c r="BW78" s="272"/>
      <c r="BX78" s="272"/>
      <c r="BY78" s="272"/>
      <c r="BZ78" s="272"/>
      <c r="CA78" s="272"/>
      <c r="CB78" s="272"/>
      <c r="CC78" s="272"/>
      <c r="CD78" s="272"/>
      <c r="CE78" s="272"/>
      <c r="CF78" s="272"/>
    </row>
    <row r="79" spans="1:84" s="125" customFormat="1" x14ac:dyDescent="0.4">
      <c r="A79" s="127">
        <f>IF(一覧表!A79="","",一覧表!A79)</f>
        <v>74</v>
      </c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  <c r="AO79" s="272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2"/>
      <c r="BE79" s="272"/>
      <c r="BF79" s="272"/>
      <c r="BG79" s="272"/>
      <c r="BH79" s="272"/>
      <c r="BI79" s="272"/>
      <c r="BJ79" s="272"/>
      <c r="BK79" s="272"/>
      <c r="BL79" s="272"/>
      <c r="BM79" s="272"/>
      <c r="BN79" s="272"/>
      <c r="BO79" s="272"/>
      <c r="BP79" s="272"/>
      <c r="BQ79" s="272"/>
      <c r="BR79" s="272"/>
      <c r="BS79" s="272"/>
      <c r="BT79" s="272"/>
      <c r="BU79" s="272"/>
      <c r="BV79" s="272"/>
      <c r="BW79" s="272"/>
      <c r="BX79" s="272"/>
      <c r="BY79" s="272"/>
      <c r="BZ79" s="272"/>
      <c r="CA79" s="272"/>
      <c r="CB79" s="272"/>
      <c r="CC79" s="272"/>
      <c r="CD79" s="272"/>
      <c r="CE79" s="272"/>
      <c r="CF79" s="272"/>
    </row>
    <row r="80" spans="1:84" s="125" customFormat="1" x14ac:dyDescent="0.4">
      <c r="A80" s="127">
        <f>IF(一覧表!A80="","",一覧表!A80)</f>
        <v>75</v>
      </c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  <c r="AO80" s="272"/>
      <c r="AP80" s="272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272"/>
      <c r="BC80" s="272"/>
      <c r="BD80" s="272"/>
      <c r="BE80" s="272"/>
      <c r="BF80" s="272"/>
      <c r="BG80" s="272"/>
      <c r="BH80" s="272"/>
      <c r="BI80" s="272"/>
      <c r="BJ80" s="272"/>
      <c r="BK80" s="272"/>
      <c r="BL80" s="272"/>
      <c r="BM80" s="272"/>
      <c r="BN80" s="272"/>
      <c r="BO80" s="272"/>
      <c r="BP80" s="272"/>
      <c r="BQ80" s="272"/>
      <c r="BR80" s="272"/>
      <c r="BS80" s="272"/>
      <c r="BT80" s="272"/>
      <c r="BU80" s="272"/>
      <c r="BV80" s="272"/>
      <c r="BW80" s="272"/>
      <c r="BX80" s="272"/>
      <c r="BY80" s="272"/>
      <c r="BZ80" s="272"/>
      <c r="CA80" s="272"/>
      <c r="CB80" s="272"/>
      <c r="CC80" s="272"/>
      <c r="CD80" s="272"/>
      <c r="CE80" s="272"/>
      <c r="CF80" s="272"/>
    </row>
    <row r="81" spans="1:84" s="125" customFormat="1" x14ac:dyDescent="0.4">
      <c r="A81" s="127">
        <f>IF(一覧表!A81="","",一覧表!A81)</f>
        <v>76</v>
      </c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  <c r="AO81" s="272"/>
      <c r="AP81" s="272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272"/>
      <c r="BN81" s="272"/>
      <c r="BO81" s="272"/>
      <c r="BP81" s="272"/>
      <c r="BQ81" s="272"/>
      <c r="BR81" s="272"/>
      <c r="BS81" s="272"/>
      <c r="BT81" s="272"/>
      <c r="BU81" s="272"/>
      <c r="BV81" s="272"/>
      <c r="BW81" s="272"/>
      <c r="BX81" s="272"/>
      <c r="BY81" s="272"/>
      <c r="BZ81" s="272"/>
      <c r="CA81" s="272"/>
      <c r="CB81" s="272"/>
      <c r="CC81" s="272"/>
      <c r="CD81" s="272"/>
      <c r="CE81" s="272"/>
      <c r="CF81" s="272"/>
    </row>
    <row r="82" spans="1:84" s="125" customFormat="1" x14ac:dyDescent="0.4">
      <c r="A82" s="127">
        <f>IF(一覧表!A82="","",一覧表!A82)</f>
        <v>77</v>
      </c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2"/>
      <c r="BE82" s="272"/>
      <c r="BF82" s="272"/>
      <c r="BG82" s="272"/>
      <c r="BH82" s="272"/>
      <c r="BI82" s="272"/>
      <c r="BJ82" s="272"/>
      <c r="BK82" s="272"/>
      <c r="BL82" s="272"/>
      <c r="BM82" s="272"/>
      <c r="BN82" s="272"/>
      <c r="BO82" s="272"/>
      <c r="BP82" s="272"/>
      <c r="BQ82" s="272"/>
      <c r="BR82" s="272"/>
      <c r="BS82" s="272"/>
      <c r="BT82" s="272"/>
      <c r="BU82" s="272"/>
      <c r="BV82" s="272"/>
      <c r="BW82" s="272"/>
      <c r="BX82" s="272"/>
      <c r="BY82" s="272"/>
      <c r="BZ82" s="272"/>
      <c r="CA82" s="272"/>
      <c r="CB82" s="272"/>
      <c r="CC82" s="272"/>
      <c r="CD82" s="272"/>
      <c r="CE82" s="272"/>
      <c r="CF82" s="272"/>
    </row>
    <row r="83" spans="1:84" s="125" customFormat="1" x14ac:dyDescent="0.4">
      <c r="A83" s="127">
        <f>IF(一覧表!A83="","",一覧表!A83)</f>
        <v>78</v>
      </c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  <c r="AA83" s="272"/>
      <c r="AB83" s="272"/>
      <c r="AC83" s="272"/>
      <c r="AD83" s="272"/>
      <c r="AE83" s="272"/>
      <c r="AF83" s="272"/>
      <c r="AG83" s="272"/>
      <c r="AH83" s="272"/>
      <c r="AI83" s="272"/>
      <c r="AJ83" s="272"/>
      <c r="AK83" s="272"/>
      <c r="AL83" s="272"/>
      <c r="AM83" s="272"/>
      <c r="AN83" s="272"/>
      <c r="AO83" s="272"/>
      <c r="AP83" s="272"/>
      <c r="AQ83" s="272"/>
      <c r="AR83" s="272"/>
      <c r="AS83" s="272"/>
      <c r="AT83" s="272"/>
      <c r="AU83" s="272"/>
      <c r="AV83" s="272"/>
      <c r="AW83" s="272"/>
      <c r="AX83" s="272"/>
      <c r="AY83" s="272"/>
      <c r="AZ83" s="272"/>
      <c r="BA83" s="272"/>
      <c r="BB83" s="272"/>
      <c r="BC83" s="272"/>
      <c r="BD83" s="272"/>
      <c r="BE83" s="272"/>
      <c r="BF83" s="272"/>
      <c r="BG83" s="272"/>
      <c r="BH83" s="272"/>
      <c r="BI83" s="272"/>
      <c r="BJ83" s="272"/>
      <c r="BK83" s="272"/>
      <c r="BL83" s="272"/>
      <c r="BM83" s="272"/>
      <c r="BN83" s="272"/>
      <c r="BO83" s="272"/>
      <c r="BP83" s="272"/>
      <c r="BQ83" s="272"/>
      <c r="BR83" s="272"/>
      <c r="BS83" s="272"/>
      <c r="BT83" s="272"/>
      <c r="BU83" s="272"/>
      <c r="BV83" s="272"/>
      <c r="BW83" s="272"/>
      <c r="BX83" s="272"/>
      <c r="BY83" s="272"/>
      <c r="BZ83" s="272"/>
      <c r="CA83" s="272"/>
      <c r="CB83" s="272"/>
      <c r="CC83" s="272"/>
      <c r="CD83" s="272"/>
      <c r="CE83" s="272"/>
      <c r="CF83" s="272"/>
    </row>
    <row r="84" spans="1:84" s="125" customFormat="1" x14ac:dyDescent="0.4">
      <c r="A84" s="127">
        <f>IF(一覧表!A84="","",一覧表!A84)</f>
        <v>79</v>
      </c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72"/>
      <c r="AI84" s="272"/>
      <c r="AJ84" s="272"/>
      <c r="AK84" s="272"/>
      <c r="AL84" s="272"/>
      <c r="AM84" s="272"/>
      <c r="AN84" s="272"/>
      <c r="AO84" s="272"/>
      <c r="AP84" s="272"/>
      <c r="AQ84" s="272"/>
      <c r="AR84" s="272"/>
      <c r="AS84" s="272"/>
      <c r="AT84" s="272"/>
      <c r="AU84" s="272"/>
      <c r="AV84" s="272"/>
      <c r="AW84" s="272"/>
      <c r="AX84" s="272"/>
      <c r="AY84" s="272"/>
      <c r="AZ84" s="272"/>
      <c r="BA84" s="272"/>
      <c r="BB84" s="272"/>
      <c r="BC84" s="272"/>
      <c r="BD84" s="272"/>
      <c r="BE84" s="272"/>
      <c r="BF84" s="272"/>
      <c r="BG84" s="272"/>
      <c r="BH84" s="272"/>
      <c r="BI84" s="272"/>
      <c r="BJ84" s="272"/>
      <c r="BK84" s="272"/>
      <c r="BL84" s="272"/>
      <c r="BM84" s="272"/>
      <c r="BN84" s="272"/>
      <c r="BO84" s="272"/>
      <c r="BP84" s="272"/>
      <c r="BQ84" s="272"/>
      <c r="BR84" s="272"/>
      <c r="BS84" s="272"/>
      <c r="BT84" s="272"/>
      <c r="BU84" s="272"/>
      <c r="BV84" s="272"/>
      <c r="BW84" s="272"/>
      <c r="BX84" s="272"/>
      <c r="BY84" s="272"/>
      <c r="BZ84" s="272"/>
      <c r="CA84" s="272"/>
      <c r="CB84" s="272"/>
      <c r="CC84" s="272"/>
      <c r="CD84" s="272"/>
      <c r="CE84" s="272"/>
      <c r="CF84" s="272"/>
    </row>
    <row r="85" spans="1:84" s="125" customFormat="1" x14ac:dyDescent="0.4">
      <c r="A85" s="127">
        <f>IF(一覧表!A85="","",一覧表!A85)</f>
        <v>80</v>
      </c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P85" s="272"/>
      <c r="AQ85" s="272"/>
      <c r="AR85" s="272"/>
      <c r="AS85" s="272"/>
      <c r="AT85" s="272"/>
      <c r="AU85" s="272"/>
      <c r="AV85" s="272"/>
      <c r="AW85" s="272"/>
      <c r="AX85" s="272"/>
      <c r="AY85" s="272"/>
      <c r="AZ85" s="272"/>
      <c r="BA85" s="272"/>
      <c r="BB85" s="272"/>
      <c r="BC85" s="272"/>
      <c r="BD85" s="272"/>
      <c r="BE85" s="272"/>
      <c r="BF85" s="272"/>
      <c r="BG85" s="272"/>
      <c r="BH85" s="272"/>
      <c r="BI85" s="272"/>
      <c r="BJ85" s="272"/>
      <c r="BK85" s="272"/>
      <c r="BL85" s="272"/>
      <c r="BM85" s="272"/>
      <c r="BN85" s="272"/>
      <c r="BO85" s="272"/>
      <c r="BP85" s="272"/>
      <c r="BQ85" s="272"/>
      <c r="BR85" s="272"/>
      <c r="BS85" s="272"/>
      <c r="BT85" s="272"/>
      <c r="BU85" s="272"/>
      <c r="BV85" s="272"/>
      <c r="BW85" s="272"/>
      <c r="BX85" s="272"/>
      <c r="BY85" s="272"/>
      <c r="BZ85" s="272"/>
      <c r="CA85" s="272"/>
      <c r="CB85" s="272"/>
      <c r="CC85" s="272"/>
      <c r="CD85" s="272"/>
      <c r="CE85" s="272"/>
      <c r="CF85" s="272"/>
    </row>
    <row r="86" spans="1:84" s="125" customFormat="1" x14ac:dyDescent="0.4">
      <c r="A86" s="127">
        <f>IF(一覧表!A86="","",一覧表!A86)</f>
        <v>81</v>
      </c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272"/>
      <c r="AO86" s="272"/>
      <c r="AP86" s="272"/>
      <c r="AQ86" s="272"/>
      <c r="AR86" s="272"/>
      <c r="AS86" s="272"/>
      <c r="AT86" s="272"/>
      <c r="AU86" s="272"/>
      <c r="AV86" s="272"/>
      <c r="AW86" s="272"/>
      <c r="AX86" s="272"/>
      <c r="AY86" s="272"/>
      <c r="AZ86" s="272"/>
      <c r="BA86" s="272"/>
      <c r="BB86" s="272"/>
      <c r="BC86" s="272"/>
      <c r="BD86" s="272"/>
      <c r="BE86" s="272"/>
      <c r="BF86" s="272"/>
      <c r="BG86" s="272"/>
      <c r="BH86" s="272"/>
      <c r="BI86" s="272"/>
      <c r="BJ86" s="272"/>
      <c r="BK86" s="272"/>
      <c r="BL86" s="272"/>
      <c r="BM86" s="272"/>
      <c r="BN86" s="272"/>
      <c r="BO86" s="272"/>
      <c r="BP86" s="272"/>
      <c r="BQ86" s="272"/>
      <c r="BR86" s="272"/>
      <c r="BS86" s="272"/>
      <c r="BT86" s="272"/>
      <c r="BU86" s="272"/>
      <c r="BV86" s="272"/>
      <c r="BW86" s="272"/>
      <c r="BX86" s="272"/>
      <c r="BY86" s="272"/>
      <c r="BZ86" s="272"/>
      <c r="CA86" s="272"/>
      <c r="CB86" s="272"/>
      <c r="CC86" s="272"/>
      <c r="CD86" s="272"/>
      <c r="CE86" s="272"/>
      <c r="CF86" s="272"/>
    </row>
    <row r="87" spans="1:84" s="125" customFormat="1" x14ac:dyDescent="0.4">
      <c r="A87" s="127">
        <f>IF(一覧表!A87="","",一覧表!A87)</f>
        <v>82</v>
      </c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2"/>
      <c r="AQ87" s="272"/>
      <c r="AR87" s="272"/>
      <c r="AS87" s="272"/>
      <c r="AT87" s="272"/>
      <c r="AU87" s="272"/>
      <c r="AV87" s="272"/>
      <c r="AW87" s="272"/>
      <c r="AX87" s="272"/>
      <c r="AY87" s="272"/>
      <c r="AZ87" s="272"/>
      <c r="BA87" s="272"/>
      <c r="BB87" s="272"/>
      <c r="BC87" s="272"/>
      <c r="BD87" s="272"/>
      <c r="BE87" s="272"/>
      <c r="BF87" s="272"/>
      <c r="BG87" s="272"/>
      <c r="BH87" s="272"/>
      <c r="BI87" s="272"/>
      <c r="BJ87" s="272"/>
      <c r="BK87" s="272"/>
      <c r="BL87" s="272"/>
      <c r="BM87" s="272"/>
      <c r="BN87" s="272"/>
      <c r="BO87" s="272"/>
      <c r="BP87" s="272"/>
      <c r="BQ87" s="272"/>
      <c r="BR87" s="272"/>
      <c r="BS87" s="272"/>
      <c r="BT87" s="272"/>
      <c r="BU87" s="272"/>
      <c r="BV87" s="272"/>
      <c r="BW87" s="272"/>
      <c r="BX87" s="272"/>
      <c r="BY87" s="272"/>
      <c r="BZ87" s="272"/>
      <c r="CA87" s="272"/>
      <c r="CB87" s="272"/>
      <c r="CC87" s="272"/>
      <c r="CD87" s="272"/>
      <c r="CE87" s="272"/>
      <c r="CF87" s="272"/>
    </row>
    <row r="88" spans="1:84" s="125" customFormat="1" x14ac:dyDescent="0.4">
      <c r="A88" s="127">
        <f>IF(一覧表!A88="","",一覧表!A88)</f>
        <v>83</v>
      </c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  <c r="AM88" s="272"/>
      <c r="AN88" s="272"/>
      <c r="AO88" s="272"/>
      <c r="AP88" s="272"/>
      <c r="AQ88" s="272"/>
      <c r="AR88" s="272"/>
      <c r="AS88" s="272"/>
      <c r="AT88" s="272"/>
      <c r="AU88" s="272"/>
      <c r="AV88" s="272"/>
      <c r="AW88" s="272"/>
      <c r="AX88" s="272"/>
      <c r="AY88" s="272"/>
      <c r="AZ88" s="272"/>
      <c r="BA88" s="272"/>
      <c r="BB88" s="272"/>
      <c r="BC88" s="272"/>
      <c r="BD88" s="272"/>
      <c r="BE88" s="272"/>
      <c r="BF88" s="272"/>
      <c r="BG88" s="272"/>
      <c r="BH88" s="272"/>
      <c r="BI88" s="272"/>
      <c r="BJ88" s="272"/>
      <c r="BK88" s="272"/>
      <c r="BL88" s="272"/>
      <c r="BM88" s="272"/>
      <c r="BN88" s="272"/>
      <c r="BO88" s="272"/>
      <c r="BP88" s="272"/>
      <c r="BQ88" s="272"/>
      <c r="BR88" s="272"/>
      <c r="BS88" s="272"/>
      <c r="BT88" s="272"/>
      <c r="BU88" s="272"/>
      <c r="BV88" s="272"/>
      <c r="BW88" s="272"/>
      <c r="BX88" s="272"/>
      <c r="BY88" s="272"/>
      <c r="BZ88" s="272"/>
      <c r="CA88" s="272"/>
      <c r="CB88" s="272"/>
      <c r="CC88" s="272"/>
      <c r="CD88" s="272"/>
      <c r="CE88" s="272"/>
      <c r="CF88" s="272"/>
    </row>
    <row r="89" spans="1:84" s="125" customFormat="1" x14ac:dyDescent="0.4">
      <c r="A89" s="127">
        <f>IF(一覧表!A89="","",一覧表!A89)</f>
        <v>84</v>
      </c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272"/>
      <c r="AO89" s="272"/>
      <c r="AP89" s="272"/>
      <c r="AQ89" s="272"/>
      <c r="AR89" s="272"/>
      <c r="AS89" s="272"/>
      <c r="AT89" s="272"/>
      <c r="AU89" s="272"/>
      <c r="AV89" s="272"/>
      <c r="AW89" s="272"/>
      <c r="AX89" s="272"/>
      <c r="AY89" s="272"/>
      <c r="AZ89" s="272"/>
      <c r="BA89" s="272"/>
      <c r="BB89" s="272"/>
      <c r="BC89" s="272"/>
      <c r="BD89" s="272"/>
      <c r="BE89" s="272"/>
      <c r="BF89" s="272"/>
      <c r="BG89" s="272"/>
      <c r="BH89" s="272"/>
      <c r="BI89" s="272"/>
      <c r="BJ89" s="272"/>
      <c r="BK89" s="272"/>
      <c r="BL89" s="272"/>
      <c r="BM89" s="272"/>
      <c r="BN89" s="272"/>
      <c r="BO89" s="272"/>
      <c r="BP89" s="272"/>
      <c r="BQ89" s="272"/>
      <c r="BR89" s="272"/>
      <c r="BS89" s="272"/>
      <c r="BT89" s="272"/>
      <c r="BU89" s="272"/>
      <c r="BV89" s="272"/>
      <c r="BW89" s="272"/>
      <c r="BX89" s="272"/>
      <c r="BY89" s="272"/>
      <c r="BZ89" s="272"/>
      <c r="CA89" s="272"/>
      <c r="CB89" s="272"/>
      <c r="CC89" s="272"/>
      <c r="CD89" s="272"/>
      <c r="CE89" s="272"/>
      <c r="CF89" s="272"/>
    </row>
    <row r="90" spans="1:84" s="125" customFormat="1" x14ac:dyDescent="0.4">
      <c r="A90" s="127">
        <f>IF(一覧表!A90="","",一覧表!A90)</f>
        <v>85</v>
      </c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2"/>
      <c r="AQ90" s="272"/>
      <c r="AR90" s="272"/>
      <c r="AS90" s="272"/>
      <c r="AT90" s="272"/>
      <c r="AU90" s="272"/>
      <c r="AV90" s="272"/>
      <c r="AW90" s="272"/>
      <c r="AX90" s="272"/>
      <c r="AY90" s="272"/>
      <c r="AZ90" s="272"/>
      <c r="BA90" s="272"/>
      <c r="BB90" s="272"/>
      <c r="BC90" s="272"/>
      <c r="BD90" s="272"/>
      <c r="BE90" s="272"/>
      <c r="BF90" s="272"/>
      <c r="BG90" s="272"/>
      <c r="BH90" s="272"/>
      <c r="BI90" s="272"/>
      <c r="BJ90" s="272"/>
      <c r="BK90" s="272"/>
      <c r="BL90" s="272"/>
      <c r="BM90" s="272"/>
      <c r="BN90" s="272"/>
      <c r="BO90" s="272"/>
      <c r="BP90" s="272"/>
      <c r="BQ90" s="272"/>
      <c r="BR90" s="272"/>
      <c r="BS90" s="272"/>
      <c r="BT90" s="272"/>
      <c r="BU90" s="272"/>
      <c r="BV90" s="272"/>
      <c r="BW90" s="272"/>
      <c r="BX90" s="272"/>
      <c r="BY90" s="272"/>
      <c r="BZ90" s="272"/>
      <c r="CA90" s="272"/>
      <c r="CB90" s="272"/>
      <c r="CC90" s="272"/>
      <c r="CD90" s="272"/>
      <c r="CE90" s="272"/>
      <c r="CF90" s="272"/>
    </row>
    <row r="91" spans="1:84" s="125" customFormat="1" x14ac:dyDescent="0.4">
      <c r="A91" s="127">
        <f>IF(一覧表!A91="","",一覧表!A91)</f>
        <v>86</v>
      </c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2"/>
      <c r="AQ91" s="272"/>
      <c r="AR91" s="272"/>
      <c r="AS91" s="272"/>
      <c r="AT91" s="272"/>
      <c r="AU91" s="272"/>
      <c r="AV91" s="272"/>
      <c r="AW91" s="272"/>
      <c r="AX91" s="272"/>
      <c r="AY91" s="272"/>
      <c r="AZ91" s="272"/>
      <c r="BA91" s="272"/>
      <c r="BB91" s="272"/>
      <c r="BC91" s="272"/>
      <c r="BD91" s="272"/>
      <c r="BE91" s="272"/>
      <c r="BF91" s="272"/>
      <c r="BG91" s="272"/>
      <c r="BH91" s="272"/>
      <c r="BI91" s="272"/>
      <c r="BJ91" s="272"/>
      <c r="BK91" s="272"/>
      <c r="BL91" s="272"/>
      <c r="BM91" s="272"/>
      <c r="BN91" s="272"/>
      <c r="BO91" s="272"/>
      <c r="BP91" s="272"/>
      <c r="BQ91" s="272"/>
      <c r="BR91" s="272"/>
      <c r="BS91" s="272"/>
      <c r="BT91" s="272"/>
      <c r="BU91" s="272"/>
      <c r="BV91" s="272"/>
      <c r="BW91" s="272"/>
      <c r="BX91" s="272"/>
      <c r="BY91" s="272"/>
      <c r="BZ91" s="272"/>
      <c r="CA91" s="272"/>
      <c r="CB91" s="272"/>
      <c r="CC91" s="272"/>
      <c r="CD91" s="272"/>
      <c r="CE91" s="272"/>
      <c r="CF91" s="272"/>
    </row>
    <row r="92" spans="1:84" s="125" customFormat="1" x14ac:dyDescent="0.4">
      <c r="A92" s="127">
        <f>IF(一覧表!A92="","",一覧表!A92)</f>
        <v>87</v>
      </c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2"/>
      <c r="AQ92" s="272"/>
      <c r="AR92" s="272"/>
      <c r="AS92" s="272"/>
      <c r="AT92" s="272"/>
      <c r="AU92" s="272"/>
      <c r="AV92" s="272"/>
      <c r="AW92" s="272"/>
      <c r="AX92" s="272"/>
      <c r="AY92" s="272"/>
      <c r="AZ92" s="272"/>
      <c r="BA92" s="272"/>
      <c r="BB92" s="272"/>
      <c r="BC92" s="272"/>
      <c r="BD92" s="272"/>
      <c r="BE92" s="272"/>
      <c r="BF92" s="272"/>
      <c r="BG92" s="272"/>
      <c r="BH92" s="272"/>
      <c r="BI92" s="272"/>
      <c r="BJ92" s="272"/>
      <c r="BK92" s="272"/>
      <c r="BL92" s="272"/>
      <c r="BM92" s="272"/>
      <c r="BN92" s="272"/>
      <c r="BO92" s="272"/>
      <c r="BP92" s="272"/>
      <c r="BQ92" s="272"/>
      <c r="BR92" s="272"/>
      <c r="BS92" s="272"/>
      <c r="BT92" s="272"/>
      <c r="BU92" s="272"/>
      <c r="BV92" s="272"/>
      <c r="BW92" s="272"/>
      <c r="BX92" s="272"/>
      <c r="BY92" s="272"/>
      <c r="BZ92" s="272"/>
      <c r="CA92" s="272"/>
      <c r="CB92" s="272"/>
      <c r="CC92" s="272"/>
      <c r="CD92" s="272"/>
      <c r="CE92" s="272"/>
      <c r="CF92" s="272"/>
    </row>
    <row r="93" spans="1:84" s="125" customFormat="1" x14ac:dyDescent="0.4">
      <c r="A93" s="127">
        <f>IF(一覧表!A93="","",一覧表!A93)</f>
        <v>88</v>
      </c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2"/>
      <c r="AQ93" s="272"/>
      <c r="AR93" s="272"/>
      <c r="AS93" s="272"/>
      <c r="AT93" s="272"/>
      <c r="AU93" s="272"/>
      <c r="AV93" s="272"/>
      <c r="AW93" s="272"/>
      <c r="AX93" s="272"/>
      <c r="AY93" s="272"/>
      <c r="AZ93" s="272"/>
      <c r="BA93" s="272"/>
      <c r="BB93" s="272"/>
      <c r="BC93" s="272"/>
      <c r="BD93" s="272"/>
      <c r="BE93" s="272"/>
      <c r="BF93" s="272"/>
      <c r="BG93" s="272"/>
      <c r="BH93" s="272"/>
      <c r="BI93" s="272"/>
      <c r="BJ93" s="272"/>
      <c r="BK93" s="272"/>
      <c r="BL93" s="272"/>
      <c r="BM93" s="272"/>
      <c r="BN93" s="272"/>
      <c r="BO93" s="272"/>
      <c r="BP93" s="272"/>
      <c r="BQ93" s="272"/>
      <c r="BR93" s="272"/>
      <c r="BS93" s="272"/>
      <c r="BT93" s="272"/>
      <c r="BU93" s="272"/>
      <c r="BV93" s="272"/>
      <c r="BW93" s="272"/>
      <c r="BX93" s="272"/>
      <c r="BY93" s="272"/>
      <c r="BZ93" s="272"/>
      <c r="CA93" s="272"/>
      <c r="CB93" s="272"/>
      <c r="CC93" s="272"/>
      <c r="CD93" s="272"/>
      <c r="CE93" s="272"/>
      <c r="CF93" s="272"/>
    </row>
    <row r="94" spans="1:84" s="125" customFormat="1" x14ac:dyDescent="0.4">
      <c r="A94" s="127">
        <f>IF(一覧表!A94="","",一覧表!A94)</f>
        <v>89</v>
      </c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2"/>
      <c r="AQ94" s="272"/>
      <c r="AR94" s="272"/>
      <c r="AS94" s="272"/>
      <c r="AT94" s="272"/>
      <c r="AU94" s="272"/>
      <c r="AV94" s="272"/>
      <c r="AW94" s="272"/>
      <c r="AX94" s="272"/>
      <c r="AY94" s="272"/>
      <c r="AZ94" s="272"/>
      <c r="BA94" s="272"/>
      <c r="BB94" s="272"/>
      <c r="BC94" s="272"/>
      <c r="BD94" s="272"/>
      <c r="BE94" s="272"/>
      <c r="BF94" s="272"/>
      <c r="BG94" s="272"/>
      <c r="BH94" s="272"/>
      <c r="BI94" s="272"/>
      <c r="BJ94" s="272"/>
      <c r="BK94" s="272"/>
      <c r="BL94" s="272"/>
      <c r="BM94" s="272"/>
      <c r="BN94" s="272"/>
      <c r="BO94" s="272"/>
      <c r="BP94" s="272"/>
      <c r="BQ94" s="272"/>
      <c r="BR94" s="272"/>
      <c r="BS94" s="272"/>
      <c r="BT94" s="272"/>
      <c r="BU94" s="272"/>
      <c r="BV94" s="272"/>
      <c r="BW94" s="272"/>
      <c r="BX94" s="272"/>
      <c r="BY94" s="272"/>
      <c r="BZ94" s="272"/>
      <c r="CA94" s="272"/>
      <c r="CB94" s="272"/>
      <c r="CC94" s="272"/>
      <c r="CD94" s="272"/>
      <c r="CE94" s="272"/>
      <c r="CF94" s="272"/>
    </row>
    <row r="95" spans="1:84" s="125" customFormat="1" x14ac:dyDescent="0.4">
      <c r="A95" s="127">
        <f>IF(一覧表!A95="","",一覧表!A95)</f>
        <v>90</v>
      </c>
      <c r="B95" s="272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2"/>
      <c r="Z95" s="272"/>
      <c r="AA95" s="272"/>
      <c r="AB95" s="272"/>
      <c r="AC95" s="272"/>
      <c r="AD95" s="272"/>
      <c r="AE95" s="272"/>
      <c r="AF95" s="272"/>
      <c r="AG95" s="272"/>
      <c r="AH95" s="272"/>
      <c r="AI95" s="272"/>
      <c r="AJ95" s="272"/>
      <c r="AK95" s="272"/>
      <c r="AL95" s="272"/>
      <c r="AM95" s="272"/>
      <c r="AN95" s="272"/>
      <c r="AO95" s="272"/>
      <c r="AP95" s="272"/>
      <c r="AQ95" s="272"/>
      <c r="AR95" s="272"/>
      <c r="AS95" s="272"/>
      <c r="AT95" s="272"/>
      <c r="AU95" s="272"/>
      <c r="AV95" s="272"/>
      <c r="AW95" s="272"/>
      <c r="AX95" s="272"/>
      <c r="AY95" s="272"/>
      <c r="AZ95" s="272"/>
      <c r="BA95" s="272"/>
      <c r="BB95" s="272"/>
      <c r="BC95" s="272"/>
      <c r="BD95" s="272"/>
      <c r="BE95" s="272"/>
      <c r="BF95" s="272"/>
      <c r="BG95" s="272"/>
      <c r="BH95" s="272"/>
      <c r="BI95" s="272"/>
      <c r="BJ95" s="272"/>
      <c r="BK95" s="272"/>
      <c r="BL95" s="272"/>
      <c r="BM95" s="272"/>
      <c r="BN95" s="272"/>
      <c r="BO95" s="272"/>
      <c r="BP95" s="272"/>
      <c r="BQ95" s="272"/>
      <c r="BR95" s="272"/>
      <c r="BS95" s="272"/>
      <c r="BT95" s="272"/>
      <c r="BU95" s="272"/>
      <c r="BV95" s="272"/>
      <c r="BW95" s="272"/>
      <c r="BX95" s="272"/>
      <c r="BY95" s="272"/>
      <c r="BZ95" s="272"/>
      <c r="CA95" s="272"/>
      <c r="CB95" s="272"/>
      <c r="CC95" s="272"/>
      <c r="CD95" s="272"/>
      <c r="CE95" s="272"/>
      <c r="CF95" s="272"/>
    </row>
    <row r="96" spans="1:84" s="125" customFormat="1" x14ac:dyDescent="0.4">
      <c r="A96" s="127">
        <f>IF(一覧表!A96="","",一覧表!A96)</f>
        <v>91</v>
      </c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2"/>
      <c r="AF96" s="272"/>
      <c r="AG96" s="272"/>
      <c r="AH96" s="272"/>
      <c r="AI96" s="272"/>
      <c r="AJ96" s="272"/>
      <c r="AK96" s="272"/>
      <c r="AL96" s="272"/>
      <c r="AM96" s="272"/>
      <c r="AN96" s="272"/>
      <c r="AO96" s="272"/>
      <c r="AP96" s="272"/>
      <c r="AQ96" s="272"/>
      <c r="AR96" s="272"/>
      <c r="AS96" s="272"/>
      <c r="AT96" s="272"/>
      <c r="AU96" s="272"/>
      <c r="AV96" s="272"/>
      <c r="AW96" s="272"/>
      <c r="AX96" s="272"/>
      <c r="AY96" s="272"/>
      <c r="AZ96" s="272"/>
      <c r="BA96" s="272"/>
      <c r="BB96" s="272"/>
      <c r="BC96" s="272"/>
      <c r="BD96" s="272"/>
      <c r="BE96" s="272"/>
      <c r="BF96" s="272"/>
      <c r="BG96" s="272"/>
      <c r="BH96" s="272"/>
      <c r="BI96" s="272"/>
      <c r="BJ96" s="272"/>
      <c r="BK96" s="272"/>
      <c r="BL96" s="272"/>
      <c r="BM96" s="272"/>
      <c r="BN96" s="272"/>
      <c r="BO96" s="272"/>
      <c r="BP96" s="272"/>
      <c r="BQ96" s="272"/>
      <c r="BR96" s="272"/>
      <c r="BS96" s="272"/>
      <c r="BT96" s="272"/>
      <c r="BU96" s="272"/>
      <c r="BV96" s="272"/>
      <c r="BW96" s="272"/>
      <c r="BX96" s="272"/>
      <c r="BY96" s="272"/>
      <c r="BZ96" s="272"/>
      <c r="CA96" s="272"/>
      <c r="CB96" s="272"/>
      <c r="CC96" s="272"/>
      <c r="CD96" s="272"/>
      <c r="CE96" s="272"/>
      <c r="CF96" s="272"/>
    </row>
    <row r="97" spans="1:84" s="125" customFormat="1" x14ac:dyDescent="0.4">
      <c r="A97" s="127">
        <f>IF(一覧表!A97="","",一覧表!A97)</f>
        <v>92</v>
      </c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2"/>
      <c r="AH97" s="272"/>
      <c r="AI97" s="272"/>
      <c r="AJ97" s="272"/>
      <c r="AK97" s="272"/>
      <c r="AL97" s="272"/>
      <c r="AM97" s="272"/>
      <c r="AN97" s="272"/>
      <c r="AO97" s="272"/>
      <c r="AP97" s="272"/>
      <c r="AQ97" s="272"/>
      <c r="AR97" s="272"/>
      <c r="AS97" s="272"/>
      <c r="AT97" s="272"/>
      <c r="AU97" s="272"/>
      <c r="AV97" s="272"/>
      <c r="AW97" s="272"/>
      <c r="AX97" s="272"/>
      <c r="AY97" s="272"/>
      <c r="AZ97" s="272"/>
      <c r="BA97" s="272"/>
      <c r="BB97" s="272"/>
      <c r="BC97" s="272"/>
      <c r="BD97" s="272"/>
      <c r="BE97" s="272"/>
      <c r="BF97" s="272"/>
      <c r="BG97" s="272"/>
      <c r="BH97" s="272"/>
      <c r="BI97" s="272"/>
      <c r="BJ97" s="272"/>
      <c r="BK97" s="272"/>
      <c r="BL97" s="272"/>
      <c r="BM97" s="272"/>
      <c r="BN97" s="272"/>
      <c r="BO97" s="272"/>
      <c r="BP97" s="272"/>
      <c r="BQ97" s="272"/>
      <c r="BR97" s="272"/>
      <c r="BS97" s="272"/>
      <c r="BT97" s="272"/>
      <c r="BU97" s="272"/>
      <c r="BV97" s="272"/>
      <c r="BW97" s="272"/>
      <c r="BX97" s="272"/>
      <c r="BY97" s="272"/>
      <c r="BZ97" s="272"/>
      <c r="CA97" s="272"/>
      <c r="CB97" s="272"/>
      <c r="CC97" s="272"/>
      <c r="CD97" s="272"/>
      <c r="CE97" s="272"/>
      <c r="CF97" s="272"/>
    </row>
    <row r="98" spans="1:84" s="125" customFormat="1" x14ac:dyDescent="0.4">
      <c r="A98" s="127">
        <f>IF(一覧表!A98="","",一覧表!A98)</f>
        <v>93</v>
      </c>
      <c r="B98" s="272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2"/>
      <c r="Q98" s="272"/>
      <c r="R98" s="272"/>
      <c r="S98" s="272"/>
      <c r="T98" s="272"/>
      <c r="U98" s="272"/>
      <c r="V98" s="272"/>
      <c r="W98" s="272"/>
      <c r="X98" s="272"/>
      <c r="Y98" s="272"/>
      <c r="Z98" s="272"/>
      <c r="AA98" s="272"/>
      <c r="AB98" s="272"/>
      <c r="AC98" s="272"/>
      <c r="AD98" s="272"/>
      <c r="AE98" s="272"/>
      <c r="AF98" s="272"/>
      <c r="AG98" s="272"/>
      <c r="AH98" s="272"/>
      <c r="AI98" s="272"/>
      <c r="AJ98" s="272"/>
      <c r="AK98" s="272"/>
      <c r="AL98" s="272"/>
      <c r="AM98" s="272"/>
      <c r="AN98" s="272"/>
      <c r="AO98" s="272"/>
      <c r="AP98" s="272"/>
      <c r="AQ98" s="272"/>
      <c r="AR98" s="272"/>
      <c r="AS98" s="272"/>
      <c r="AT98" s="272"/>
      <c r="AU98" s="272"/>
      <c r="AV98" s="272"/>
      <c r="AW98" s="272"/>
      <c r="AX98" s="272"/>
      <c r="AY98" s="272"/>
      <c r="AZ98" s="272"/>
      <c r="BA98" s="272"/>
      <c r="BB98" s="272"/>
      <c r="BC98" s="272"/>
      <c r="BD98" s="272"/>
      <c r="BE98" s="272"/>
      <c r="BF98" s="272"/>
      <c r="BG98" s="272"/>
      <c r="BH98" s="272"/>
      <c r="BI98" s="272"/>
      <c r="BJ98" s="272"/>
      <c r="BK98" s="272"/>
      <c r="BL98" s="272"/>
      <c r="BM98" s="272"/>
      <c r="BN98" s="272"/>
      <c r="BO98" s="272"/>
      <c r="BP98" s="272"/>
      <c r="BQ98" s="272"/>
      <c r="BR98" s="272"/>
      <c r="BS98" s="272"/>
      <c r="BT98" s="272"/>
      <c r="BU98" s="272"/>
      <c r="BV98" s="272"/>
      <c r="BW98" s="272"/>
      <c r="BX98" s="272"/>
      <c r="BY98" s="272"/>
      <c r="BZ98" s="272"/>
      <c r="CA98" s="272"/>
      <c r="CB98" s="272"/>
      <c r="CC98" s="272"/>
      <c r="CD98" s="272"/>
      <c r="CE98" s="272"/>
      <c r="CF98" s="272"/>
    </row>
    <row r="99" spans="1:84" s="125" customFormat="1" x14ac:dyDescent="0.4">
      <c r="A99" s="127">
        <f>IF(一覧表!A99="","",一覧表!A99)</f>
        <v>94</v>
      </c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2"/>
      <c r="AF99" s="272"/>
      <c r="AG99" s="272"/>
      <c r="AH99" s="272"/>
      <c r="AI99" s="272"/>
      <c r="AJ99" s="272"/>
      <c r="AK99" s="272"/>
      <c r="AL99" s="272"/>
      <c r="AM99" s="272"/>
      <c r="AN99" s="272"/>
      <c r="AO99" s="272"/>
      <c r="AP99" s="272"/>
      <c r="AQ99" s="272"/>
      <c r="AR99" s="272"/>
      <c r="AS99" s="272"/>
      <c r="AT99" s="272"/>
      <c r="AU99" s="272"/>
      <c r="AV99" s="272"/>
      <c r="AW99" s="272"/>
      <c r="AX99" s="272"/>
      <c r="AY99" s="272"/>
      <c r="AZ99" s="272"/>
      <c r="BA99" s="272"/>
      <c r="BB99" s="272"/>
      <c r="BC99" s="272"/>
      <c r="BD99" s="272"/>
      <c r="BE99" s="272"/>
      <c r="BF99" s="272"/>
      <c r="BG99" s="272"/>
      <c r="BH99" s="272"/>
      <c r="BI99" s="272"/>
      <c r="BJ99" s="272"/>
      <c r="BK99" s="272"/>
      <c r="BL99" s="272"/>
      <c r="BM99" s="272"/>
      <c r="BN99" s="272"/>
      <c r="BO99" s="272"/>
      <c r="BP99" s="272"/>
      <c r="BQ99" s="272"/>
      <c r="BR99" s="272"/>
      <c r="BS99" s="272"/>
      <c r="BT99" s="272"/>
      <c r="BU99" s="272"/>
      <c r="BV99" s="272"/>
      <c r="BW99" s="272"/>
      <c r="BX99" s="272"/>
      <c r="BY99" s="272"/>
      <c r="BZ99" s="272"/>
      <c r="CA99" s="272"/>
      <c r="CB99" s="272"/>
      <c r="CC99" s="272"/>
      <c r="CD99" s="272"/>
      <c r="CE99" s="272"/>
      <c r="CF99" s="272"/>
    </row>
    <row r="100" spans="1:84" s="125" customFormat="1" x14ac:dyDescent="0.4">
      <c r="A100" s="127">
        <f>IF(一覧表!A100="","",一覧表!A100)</f>
        <v>95</v>
      </c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2"/>
      <c r="X100" s="272"/>
      <c r="Y100" s="272"/>
      <c r="Z100" s="272"/>
      <c r="AA100" s="272"/>
      <c r="AB100" s="272"/>
      <c r="AC100" s="272"/>
      <c r="AD100" s="272"/>
      <c r="AE100" s="272"/>
      <c r="AF100" s="272"/>
      <c r="AG100" s="272"/>
      <c r="AH100" s="272"/>
      <c r="AI100" s="272"/>
      <c r="AJ100" s="272"/>
      <c r="AK100" s="272"/>
      <c r="AL100" s="272"/>
      <c r="AM100" s="272"/>
      <c r="AN100" s="272"/>
      <c r="AO100" s="272"/>
      <c r="AP100" s="272"/>
      <c r="AQ100" s="272"/>
      <c r="AR100" s="272"/>
      <c r="AS100" s="272"/>
      <c r="AT100" s="272"/>
      <c r="AU100" s="272"/>
      <c r="AV100" s="272"/>
      <c r="AW100" s="272"/>
      <c r="AX100" s="272"/>
      <c r="AY100" s="272"/>
      <c r="AZ100" s="272"/>
      <c r="BA100" s="272"/>
      <c r="BB100" s="272"/>
      <c r="BC100" s="272"/>
      <c r="BD100" s="272"/>
      <c r="BE100" s="272"/>
      <c r="BF100" s="272"/>
      <c r="BG100" s="272"/>
      <c r="BH100" s="272"/>
      <c r="BI100" s="272"/>
      <c r="BJ100" s="272"/>
      <c r="BK100" s="272"/>
      <c r="BL100" s="272"/>
      <c r="BM100" s="272"/>
      <c r="BN100" s="272"/>
      <c r="BO100" s="272"/>
      <c r="BP100" s="272"/>
      <c r="BQ100" s="272"/>
      <c r="BR100" s="272"/>
      <c r="BS100" s="272"/>
      <c r="BT100" s="272"/>
      <c r="BU100" s="272"/>
      <c r="BV100" s="272"/>
      <c r="BW100" s="272"/>
      <c r="BX100" s="272"/>
      <c r="BY100" s="272"/>
      <c r="BZ100" s="272"/>
      <c r="CA100" s="272"/>
      <c r="CB100" s="272"/>
      <c r="CC100" s="272"/>
      <c r="CD100" s="272"/>
      <c r="CE100" s="272"/>
      <c r="CF100" s="272"/>
    </row>
    <row r="101" spans="1:84" s="125" customFormat="1" x14ac:dyDescent="0.4">
      <c r="A101" s="127">
        <f>IF(一覧表!A101="","",一覧表!A101)</f>
        <v>96</v>
      </c>
      <c r="B101" s="272"/>
      <c r="C101" s="272"/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2"/>
      <c r="U101" s="272"/>
      <c r="V101" s="272"/>
      <c r="W101" s="272"/>
      <c r="X101" s="272"/>
      <c r="Y101" s="272"/>
      <c r="Z101" s="272"/>
      <c r="AA101" s="272"/>
      <c r="AB101" s="272"/>
      <c r="AC101" s="272"/>
      <c r="AD101" s="272"/>
      <c r="AE101" s="272"/>
      <c r="AF101" s="272"/>
      <c r="AG101" s="272"/>
      <c r="AH101" s="272"/>
      <c r="AI101" s="272"/>
      <c r="AJ101" s="272"/>
      <c r="AK101" s="272"/>
      <c r="AL101" s="272"/>
      <c r="AM101" s="272"/>
      <c r="AN101" s="272"/>
      <c r="AO101" s="272"/>
      <c r="AP101" s="272"/>
      <c r="AQ101" s="272"/>
      <c r="AR101" s="272"/>
      <c r="AS101" s="272"/>
      <c r="AT101" s="272"/>
      <c r="AU101" s="272"/>
      <c r="AV101" s="272"/>
      <c r="AW101" s="272"/>
      <c r="AX101" s="272"/>
      <c r="AY101" s="272"/>
      <c r="AZ101" s="272"/>
      <c r="BA101" s="272"/>
      <c r="BB101" s="272"/>
      <c r="BC101" s="272"/>
      <c r="BD101" s="272"/>
      <c r="BE101" s="272"/>
      <c r="BF101" s="272"/>
      <c r="BG101" s="272"/>
      <c r="BH101" s="272"/>
      <c r="BI101" s="272"/>
      <c r="BJ101" s="272"/>
      <c r="BK101" s="272"/>
      <c r="BL101" s="272"/>
      <c r="BM101" s="272"/>
      <c r="BN101" s="272"/>
      <c r="BO101" s="272"/>
      <c r="BP101" s="272"/>
      <c r="BQ101" s="272"/>
      <c r="BR101" s="272"/>
      <c r="BS101" s="272"/>
      <c r="BT101" s="272"/>
      <c r="BU101" s="272"/>
      <c r="BV101" s="272"/>
      <c r="BW101" s="272"/>
      <c r="BX101" s="272"/>
      <c r="BY101" s="272"/>
      <c r="BZ101" s="272"/>
      <c r="CA101" s="272"/>
      <c r="CB101" s="272"/>
      <c r="CC101" s="272"/>
      <c r="CD101" s="272"/>
      <c r="CE101" s="272"/>
      <c r="CF101" s="272"/>
    </row>
    <row r="102" spans="1:84" s="125" customFormat="1" x14ac:dyDescent="0.4">
      <c r="A102" s="127">
        <f>IF(一覧表!A102="","",一覧表!A102)</f>
        <v>97</v>
      </c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  <c r="Q102" s="272"/>
      <c r="R102" s="272"/>
      <c r="S102" s="272"/>
      <c r="T102" s="272"/>
      <c r="U102" s="272"/>
      <c r="V102" s="272"/>
      <c r="W102" s="272"/>
      <c r="X102" s="272"/>
      <c r="Y102" s="272"/>
      <c r="Z102" s="272"/>
      <c r="AA102" s="272"/>
      <c r="AB102" s="272"/>
      <c r="AC102" s="272"/>
      <c r="AD102" s="272"/>
      <c r="AE102" s="272"/>
      <c r="AF102" s="272"/>
      <c r="AG102" s="272"/>
      <c r="AH102" s="272"/>
      <c r="AI102" s="272"/>
      <c r="AJ102" s="272"/>
      <c r="AK102" s="272"/>
      <c r="AL102" s="272"/>
      <c r="AM102" s="272"/>
      <c r="AN102" s="272"/>
      <c r="AO102" s="272"/>
      <c r="AP102" s="272"/>
      <c r="AQ102" s="272"/>
      <c r="AR102" s="272"/>
      <c r="AS102" s="272"/>
      <c r="AT102" s="272"/>
      <c r="AU102" s="272"/>
      <c r="AV102" s="272"/>
      <c r="AW102" s="272"/>
      <c r="AX102" s="272"/>
      <c r="AY102" s="272"/>
      <c r="AZ102" s="272"/>
      <c r="BA102" s="272"/>
      <c r="BB102" s="272"/>
      <c r="BC102" s="272"/>
      <c r="BD102" s="272"/>
      <c r="BE102" s="272"/>
      <c r="BF102" s="272"/>
      <c r="BG102" s="272"/>
      <c r="BH102" s="272"/>
      <c r="BI102" s="272"/>
      <c r="BJ102" s="272"/>
      <c r="BK102" s="272"/>
      <c r="BL102" s="272"/>
      <c r="BM102" s="272"/>
      <c r="BN102" s="272"/>
      <c r="BO102" s="272"/>
      <c r="BP102" s="272"/>
      <c r="BQ102" s="272"/>
      <c r="BR102" s="272"/>
      <c r="BS102" s="272"/>
      <c r="BT102" s="272"/>
      <c r="BU102" s="272"/>
      <c r="BV102" s="272"/>
      <c r="BW102" s="272"/>
      <c r="BX102" s="272"/>
      <c r="BY102" s="272"/>
      <c r="BZ102" s="272"/>
      <c r="CA102" s="272"/>
      <c r="CB102" s="272"/>
      <c r="CC102" s="272"/>
      <c r="CD102" s="272"/>
      <c r="CE102" s="272"/>
      <c r="CF102" s="272"/>
    </row>
    <row r="103" spans="1:84" s="125" customFormat="1" x14ac:dyDescent="0.4">
      <c r="A103" s="127">
        <f>IF(一覧表!A103="","",一覧表!A103)</f>
        <v>98</v>
      </c>
      <c r="B103" s="272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2"/>
      <c r="R103" s="272"/>
      <c r="S103" s="272"/>
      <c r="T103" s="272"/>
      <c r="U103" s="272"/>
      <c r="V103" s="272"/>
      <c r="W103" s="272"/>
      <c r="X103" s="272"/>
      <c r="Y103" s="272"/>
      <c r="Z103" s="272"/>
      <c r="AA103" s="272"/>
      <c r="AB103" s="272"/>
      <c r="AC103" s="272"/>
      <c r="AD103" s="272"/>
      <c r="AE103" s="272"/>
      <c r="AF103" s="272"/>
      <c r="AG103" s="272"/>
      <c r="AH103" s="272"/>
      <c r="AI103" s="272"/>
      <c r="AJ103" s="272"/>
      <c r="AK103" s="272"/>
      <c r="AL103" s="272"/>
      <c r="AM103" s="272"/>
      <c r="AN103" s="272"/>
      <c r="AO103" s="272"/>
      <c r="AP103" s="272"/>
      <c r="AQ103" s="272"/>
      <c r="AR103" s="272"/>
      <c r="AS103" s="272"/>
      <c r="AT103" s="272"/>
      <c r="AU103" s="272"/>
      <c r="AV103" s="272"/>
      <c r="AW103" s="272"/>
      <c r="AX103" s="272"/>
      <c r="AY103" s="272"/>
      <c r="AZ103" s="272"/>
      <c r="BA103" s="272"/>
      <c r="BB103" s="272"/>
      <c r="BC103" s="272"/>
      <c r="BD103" s="272"/>
      <c r="BE103" s="272"/>
      <c r="BF103" s="272"/>
      <c r="BG103" s="272"/>
      <c r="BH103" s="272"/>
      <c r="BI103" s="272"/>
      <c r="BJ103" s="272"/>
      <c r="BK103" s="272"/>
      <c r="BL103" s="272"/>
      <c r="BM103" s="272"/>
      <c r="BN103" s="272"/>
      <c r="BO103" s="272"/>
      <c r="BP103" s="272"/>
      <c r="BQ103" s="272"/>
      <c r="BR103" s="272"/>
      <c r="BS103" s="272"/>
      <c r="BT103" s="272"/>
      <c r="BU103" s="272"/>
      <c r="BV103" s="272"/>
      <c r="BW103" s="272"/>
      <c r="BX103" s="272"/>
      <c r="BY103" s="272"/>
      <c r="BZ103" s="272"/>
      <c r="CA103" s="272"/>
      <c r="CB103" s="272"/>
      <c r="CC103" s="272"/>
      <c r="CD103" s="272"/>
      <c r="CE103" s="272"/>
      <c r="CF103" s="272"/>
    </row>
    <row r="104" spans="1:84" s="125" customFormat="1" x14ac:dyDescent="0.4">
      <c r="A104" s="127">
        <f>IF(一覧表!A104="","",一覧表!A104)</f>
        <v>99</v>
      </c>
      <c r="B104" s="272"/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  <c r="AB104" s="272"/>
      <c r="AC104" s="272"/>
      <c r="AD104" s="272"/>
      <c r="AE104" s="272"/>
      <c r="AF104" s="272"/>
      <c r="AG104" s="272"/>
      <c r="AH104" s="272"/>
      <c r="AI104" s="272"/>
      <c r="AJ104" s="272"/>
      <c r="AK104" s="272"/>
      <c r="AL104" s="272"/>
      <c r="AM104" s="272"/>
      <c r="AN104" s="272"/>
      <c r="AO104" s="272"/>
      <c r="AP104" s="272"/>
      <c r="AQ104" s="272"/>
      <c r="AR104" s="272"/>
      <c r="AS104" s="272"/>
      <c r="AT104" s="272"/>
      <c r="AU104" s="272"/>
      <c r="AV104" s="272"/>
      <c r="AW104" s="272"/>
      <c r="AX104" s="272"/>
      <c r="AY104" s="272"/>
      <c r="AZ104" s="272"/>
      <c r="BA104" s="272"/>
      <c r="BB104" s="272"/>
      <c r="BC104" s="272"/>
      <c r="BD104" s="272"/>
      <c r="BE104" s="272"/>
      <c r="BF104" s="272"/>
      <c r="BG104" s="272"/>
      <c r="BH104" s="272"/>
      <c r="BI104" s="272"/>
      <c r="BJ104" s="272"/>
      <c r="BK104" s="272"/>
      <c r="BL104" s="272"/>
      <c r="BM104" s="272"/>
      <c r="BN104" s="272"/>
      <c r="BO104" s="272"/>
      <c r="BP104" s="272"/>
      <c r="BQ104" s="272"/>
      <c r="BR104" s="272"/>
      <c r="BS104" s="272"/>
      <c r="BT104" s="272"/>
      <c r="BU104" s="272"/>
      <c r="BV104" s="272"/>
      <c r="BW104" s="272"/>
      <c r="BX104" s="272"/>
      <c r="BY104" s="272"/>
      <c r="BZ104" s="272"/>
      <c r="CA104" s="272"/>
      <c r="CB104" s="272"/>
      <c r="CC104" s="272"/>
      <c r="CD104" s="272"/>
      <c r="CE104" s="272"/>
      <c r="CF104" s="272"/>
    </row>
  </sheetData>
  <sheetProtection algorithmName="SHA-512" hashValue="Ue+Ao2avni6YjXvYaFCd6cv4QMwVg0rUCve2aHGRZVf8IVnnFjFXaiRlq0Mxjvrc+VTV0NvRU5FrjPpkvC2Dqw==" saltValue="yRm5I+wHIqnXHGDwffQeZQ==" spinCount="100000" sheet="1" objects="1" scenarios="1"/>
  <mergeCells count="6">
    <mergeCell ref="BD4:CB4"/>
    <mergeCell ref="CC4:CF4"/>
    <mergeCell ref="AT4:BC4"/>
    <mergeCell ref="B4:O4"/>
    <mergeCell ref="P4:AD4"/>
    <mergeCell ref="AE4:AS4"/>
  </mergeCells>
  <phoneticPr fontId="6"/>
  <dataValidations count="1">
    <dataValidation type="list" allowBlank="1" showInputMessage="1" showErrorMessage="1" sqref="Z6:Z104 U6:U104 P6:P104" xr:uid="{26664D65-53C2-433D-984D-811CF876ED14}">
      <formula1>$P$2:$R$2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69BC-5B62-4877-A990-68E04473F812}">
  <sheetPr codeName="Sheet3"/>
  <dimension ref="A1:L90"/>
  <sheetViews>
    <sheetView view="pageBreakPreview" zoomScaleNormal="100" zoomScaleSheetLayoutView="100" workbookViewId="0">
      <selection activeCell="C22" sqref="C22:E23"/>
    </sheetView>
  </sheetViews>
  <sheetFormatPr defaultRowHeight="13.5" x14ac:dyDescent="0.4"/>
  <cols>
    <col min="1" max="2" width="9" style="1"/>
    <col min="3" max="3" width="10.125" style="1" customWidth="1"/>
    <col min="4" max="258" width="9" style="1"/>
    <col min="259" max="259" width="10.125" style="1" customWidth="1"/>
    <col min="260" max="514" width="9" style="1"/>
    <col min="515" max="515" width="10.125" style="1" customWidth="1"/>
    <col min="516" max="770" width="9" style="1"/>
    <col min="771" max="771" width="10.125" style="1" customWidth="1"/>
    <col min="772" max="1026" width="9" style="1"/>
    <col min="1027" max="1027" width="10.125" style="1" customWidth="1"/>
    <col min="1028" max="1282" width="9" style="1"/>
    <col min="1283" max="1283" width="10.125" style="1" customWidth="1"/>
    <col min="1284" max="1538" width="9" style="1"/>
    <col min="1539" max="1539" width="10.125" style="1" customWidth="1"/>
    <col min="1540" max="1794" width="9" style="1"/>
    <col min="1795" max="1795" width="10.125" style="1" customWidth="1"/>
    <col min="1796" max="2050" width="9" style="1"/>
    <col min="2051" max="2051" width="10.125" style="1" customWidth="1"/>
    <col min="2052" max="2306" width="9" style="1"/>
    <col min="2307" max="2307" width="10.125" style="1" customWidth="1"/>
    <col min="2308" max="2562" width="9" style="1"/>
    <col min="2563" max="2563" width="10.125" style="1" customWidth="1"/>
    <col min="2564" max="2818" width="9" style="1"/>
    <col min="2819" max="2819" width="10.125" style="1" customWidth="1"/>
    <col min="2820" max="3074" width="9" style="1"/>
    <col min="3075" max="3075" width="10.125" style="1" customWidth="1"/>
    <col min="3076" max="3330" width="9" style="1"/>
    <col min="3331" max="3331" width="10.125" style="1" customWidth="1"/>
    <col min="3332" max="3586" width="9" style="1"/>
    <col min="3587" max="3587" width="10.125" style="1" customWidth="1"/>
    <col min="3588" max="3842" width="9" style="1"/>
    <col min="3843" max="3843" width="10.125" style="1" customWidth="1"/>
    <col min="3844" max="4098" width="9" style="1"/>
    <col min="4099" max="4099" width="10.125" style="1" customWidth="1"/>
    <col min="4100" max="4354" width="9" style="1"/>
    <col min="4355" max="4355" width="10.125" style="1" customWidth="1"/>
    <col min="4356" max="4610" width="9" style="1"/>
    <col min="4611" max="4611" width="10.125" style="1" customWidth="1"/>
    <col min="4612" max="4866" width="9" style="1"/>
    <col min="4867" max="4867" width="10.125" style="1" customWidth="1"/>
    <col min="4868" max="5122" width="9" style="1"/>
    <col min="5123" max="5123" width="10.125" style="1" customWidth="1"/>
    <col min="5124" max="5378" width="9" style="1"/>
    <col min="5379" max="5379" width="10.125" style="1" customWidth="1"/>
    <col min="5380" max="5634" width="9" style="1"/>
    <col min="5635" max="5635" width="10.125" style="1" customWidth="1"/>
    <col min="5636" max="5890" width="9" style="1"/>
    <col min="5891" max="5891" width="10.125" style="1" customWidth="1"/>
    <col min="5892" max="6146" width="9" style="1"/>
    <col min="6147" max="6147" width="10.125" style="1" customWidth="1"/>
    <col min="6148" max="6402" width="9" style="1"/>
    <col min="6403" max="6403" width="10.125" style="1" customWidth="1"/>
    <col min="6404" max="6658" width="9" style="1"/>
    <col min="6659" max="6659" width="10.125" style="1" customWidth="1"/>
    <col min="6660" max="6914" width="9" style="1"/>
    <col min="6915" max="6915" width="10.125" style="1" customWidth="1"/>
    <col min="6916" max="7170" width="9" style="1"/>
    <col min="7171" max="7171" width="10.125" style="1" customWidth="1"/>
    <col min="7172" max="7426" width="9" style="1"/>
    <col min="7427" max="7427" width="10.125" style="1" customWidth="1"/>
    <col min="7428" max="7682" width="9" style="1"/>
    <col min="7683" max="7683" width="10.125" style="1" customWidth="1"/>
    <col min="7684" max="7938" width="9" style="1"/>
    <col min="7939" max="7939" width="10.125" style="1" customWidth="1"/>
    <col min="7940" max="8194" width="9" style="1"/>
    <col min="8195" max="8195" width="10.125" style="1" customWidth="1"/>
    <col min="8196" max="8450" width="9" style="1"/>
    <col min="8451" max="8451" width="10.125" style="1" customWidth="1"/>
    <col min="8452" max="8706" width="9" style="1"/>
    <col min="8707" max="8707" width="10.125" style="1" customWidth="1"/>
    <col min="8708" max="8962" width="9" style="1"/>
    <col min="8963" max="8963" width="10.125" style="1" customWidth="1"/>
    <col min="8964" max="9218" width="9" style="1"/>
    <col min="9219" max="9219" width="10.125" style="1" customWidth="1"/>
    <col min="9220" max="9474" width="9" style="1"/>
    <col min="9475" max="9475" width="10.125" style="1" customWidth="1"/>
    <col min="9476" max="9730" width="9" style="1"/>
    <col min="9731" max="9731" width="10.125" style="1" customWidth="1"/>
    <col min="9732" max="9986" width="9" style="1"/>
    <col min="9987" max="9987" width="10.125" style="1" customWidth="1"/>
    <col min="9988" max="10242" width="9" style="1"/>
    <col min="10243" max="10243" width="10.125" style="1" customWidth="1"/>
    <col min="10244" max="10498" width="9" style="1"/>
    <col min="10499" max="10499" width="10.125" style="1" customWidth="1"/>
    <col min="10500" max="10754" width="9" style="1"/>
    <col min="10755" max="10755" width="10.125" style="1" customWidth="1"/>
    <col min="10756" max="11010" width="9" style="1"/>
    <col min="11011" max="11011" width="10.125" style="1" customWidth="1"/>
    <col min="11012" max="11266" width="9" style="1"/>
    <col min="11267" max="11267" width="10.125" style="1" customWidth="1"/>
    <col min="11268" max="11522" width="9" style="1"/>
    <col min="11523" max="11523" width="10.125" style="1" customWidth="1"/>
    <col min="11524" max="11778" width="9" style="1"/>
    <col min="11779" max="11779" width="10.125" style="1" customWidth="1"/>
    <col min="11780" max="12034" width="9" style="1"/>
    <col min="12035" max="12035" width="10.125" style="1" customWidth="1"/>
    <col min="12036" max="12290" width="9" style="1"/>
    <col min="12291" max="12291" width="10.125" style="1" customWidth="1"/>
    <col min="12292" max="12546" width="9" style="1"/>
    <col min="12547" max="12547" width="10.125" style="1" customWidth="1"/>
    <col min="12548" max="12802" width="9" style="1"/>
    <col min="12803" max="12803" width="10.125" style="1" customWidth="1"/>
    <col min="12804" max="13058" width="9" style="1"/>
    <col min="13059" max="13059" width="10.125" style="1" customWidth="1"/>
    <col min="13060" max="13314" width="9" style="1"/>
    <col min="13315" max="13315" width="10.125" style="1" customWidth="1"/>
    <col min="13316" max="13570" width="9" style="1"/>
    <col min="13571" max="13571" width="10.125" style="1" customWidth="1"/>
    <col min="13572" max="13826" width="9" style="1"/>
    <col min="13827" max="13827" width="10.125" style="1" customWidth="1"/>
    <col min="13828" max="14082" width="9" style="1"/>
    <col min="14083" max="14083" width="10.125" style="1" customWidth="1"/>
    <col min="14084" max="14338" width="9" style="1"/>
    <col min="14339" max="14339" width="10.125" style="1" customWidth="1"/>
    <col min="14340" max="14594" width="9" style="1"/>
    <col min="14595" max="14595" width="10.125" style="1" customWidth="1"/>
    <col min="14596" max="14850" width="9" style="1"/>
    <col min="14851" max="14851" width="10.125" style="1" customWidth="1"/>
    <col min="14852" max="15106" width="9" style="1"/>
    <col min="15107" max="15107" width="10.125" style="1" customWidth="1"/>
    <col min="15108" max="15362" width="9" style="1"/>
    <col min="15363" max="15363" width="10.125" style="1" customWidth="1"/>
    <col min="15364" max="15618" width="9" style="1"/>
    <col min="15619" max="15619" width="10.125" style="1" customWidth="1"/>
    <col min="15620" max="15874" width="9" style="1"/>
    <col min="15875" max="15875" width="10.125" style="1" customWidth="1"/>
    <col min="15876" max="16130" width="9" style="1"/>
    <col min="16131" max="16131" width="10.125" style="1" customWidth="1"/>
    <col min="16132" max="16384" width="9" style="1"/>
  </cols>
  <sheetData>
    <row r="1" spans="1:12" ht="20.25" customHeight="1" x14ac:dyDescent="0.4">
      <c r="C1" s="2"/>
      <c r="D1" s="3" t="s">
        <v>0</v>
      </c>
      <c r="E1" s="3"/>
      <c r="F1" s="3"/>
      <c r="G1" s="2"/>
    </row>
    <row r="2" spans="1:12" ht="7.5" customHeight="1" x14ac:dyDescent="0.4">
      <c r="C2" s="2"/>
      <c r="D2" s="4"/>
      <c r="E2" s="4"/>
      <c r="F2" s="4"/>
      <c r="G2" s="2"/>
    </row>
    <row r="3" spans="1:12" ht="23.25" customHeight="1" x14ac:dyDescent="0.4">
      <c r="A3" s="5" t="s">
        <v>1</v>
      </c>
      <c r="B3" s="5"/>
      <c r="C3" s="6" t="str">
        <f>IF(一覧表!$B$1="","",一覧表!$B$1)</f>
        <v/>
      </c>
      <c r="D3" s="6"/>
      <c r="E3" s="6"/>
      <c r="F3" s="6"/>
      <c r="G3" s="6"/>
      <c r="H3" s="6"/>
      <c r="I3" s="6"/>
    </row>
    <row r="4" spans="1:12" ht="3.95" customHeight="1" x14ac:dyDescent="0.4">
      <c r="A4" s="7"/>
      <c r="B4" s="7"/>
    </row>
    <row r="5" spans="1:12" ht="18.75" x14ac:dyDescent="0.4">
      <c r="A5" s="5" t="s">
        <v>2</v>
      </c>
      <c r="B5" s="5"/>
      <c r="C5" s="8" t="str">
        <f>IF(一覧表!$F$1="","",一覧表!$F$1)</f>
        <v/>
      </c>
      <c r="D5" s="8"/>
      <c r="E5" s="8"/>
      <c r="F5" s="8"/>
      <c r="G5" s="8"/>
      <c r="H5" s="8"/>
      <c r="I5" s="8"/>
    </row>
    <row r="6" spans="1:12" ht="6" customHeight="1" thickBot="1" x14ac:dyDescent="0.45">
      <c r="H6" s="9"/>
      <c r="I6" s="9"/>
    </row>
    <row r="7" spans="1:12" ht="20.100000000000001" customHeight="1" x14ac:dyDescent="0.4">
      <c r="A7" s="10" t="s">
        <v>3</v>
      </c>
      <c r="B7" s="11" t="str">
        <f>IF(VLOOKUP($G$7,一覧表!$A$6:$BA$104,2,0)="","",VLOOKUP($G$7,一覧表!$A$6:$BA$104,2,0))</f>
        <v/>
      </c>
      <c r="C7" s="12"/>
      <c r="D7" s="12"/>
      <c r="E7" s="13"/>
      <c r="F7" s="14" t="s">
        <v>4</v>
      </c>
      <c r="G7" s="263">
        <v>1</v>
      </c>
      <c r="H7" s="264" t="s">
        <v>207</v>
      </c>
      <c r="I7" s="265"/>
      <c r="L7" s="262"/>
    </row>
    <row r="8" spans="1:12" ht="15" customHeight="1" x14ac:dyDescent="0.4">
      <c r="A8" s="15" t="s">
        <v>5</v>
      </c>
      <c r="B8" s="16" t="str">
        <f>IF(VLOOKUP($G$7,一覧表!$A$6:$BA$104,4,0)="","",VLOOKUP($G$7,一覧表!$A$6:$BA$104,4,0))</f>
        <v/>
      </c>
      <c r="C8" s="17"/>
      <c r="D8" s="17"/>
      <c r="E8" s="18"/>
      <c r="F8" s="19" t="s">
        <v>6</v>
      </c>
      <c r="G8" s="20" t="s">
        <v>7</v>
      </c>
      <c r="H8" s="266"/>
      <c r="I8" s="267"/>
    </row>
    <row r="9" spans="1:12" ht="32.1" customHeight="1" x14ac:dyDescent="0.4">
      <c r="A9" s="21" t="s">
        <v>8</v>
      </c>
      <c r="B9" s="22" t="str">
        <f>IF(VLOOKUP($G$7,一覧表!$A$6:$BA$104,3,0)="","",VLOOKUP($G$7,一覧表!$A$6:$BA$104,3,0))</f>
        <v/>
      </c>
      <c r="C9" s="23"/>
      <c r="D9" s="23"/>
      <c r="E9" s="24"/>
      <c r="F9" s="128" t="str">
        <f>IF(VLOOKUP($G$7,一覧表!$A$6:$BA$104,5,0)="","",VLOOKUP($G$7,一覧表!$A$6:$BA$104,5,0))</f>
        <v/>
      </c>
      <c r="G9" s="129" t="str">
        <f>IF(VLOOKUP($G$7,一覧表!$A$6:$BA$104,6,0)="","",VLOOKUP($G$7,一覧表!$A$6:$BA$104,6,0))</f>
        <v/>
      </c>
      <c r="H9" s="266"/>
      <c r="I9" s="267"/>
    </row>
    <row r="10" spans="1:12" ht="20.100000000000001" customHeight="1" x14ac:dyDescent="0.4">
      <c r="A10" s="25" t="s">
        <v>9</v>
      </c>
      <c r="B10" s="26" t="str">
        <f>IF(VLOOKUP($G$7,一覧表!$A$6:$BA$104,7,0)="","",VLOOKUP($G$7,一覧表!$A$6:$BA$104,7,0))</f>
        <v/>
      </c>
      <c r="C10" s="27"/>
      <c r="D10" s="27"/>
      <c r="E10" s="27"/>
      <c r="F10" s="28" t="str">
        <f>IF(B10="","",DATEDIF(B10,B7,"Y"))</f>
        <v/>
      </c>
      <c r="G10" s="29" t="s">
        <v>10</v>
      </c>
      <c r="H10" s="266"/>
      <c r="I10" s="267"/>
    </row>
    <row r="11" spans="1:12" ht="20.100000000000001" customHeight="1" x14ac:dyDescent="0.4">
      <c r="A11" s="30"/>
      <c r="B11" s="31" t="str">
        <f>IF(VLOOKUP($G$7,一覧表!$A$6:$BA$104,8,0)="","",VLOOKUP($G$7,一覧表!$A$6:$BA$104,8,0))</f>
        <v/>
      </c>
      <c r="C11" s="32"/>
      <c r="D11" s="32"/>
      <c r="E11" s="32"/>
      <c r="F11" s="32"/>
      <c r="G11" s="33"/>
      <c r="H11" s="266"/>
      <c r="I11" s="267"/>
    </row>
    <row r="12" spans="1:12" ht="20.100000000000001" customHeight="1" x14ac:dyDescent="0.4">
      <c r="A12" s="34" t="s">
        <v>11</v>
      </c>
      <c r="B12" s="35"/>
      <c r="C12" s="36"/>
      <c r="D12" s="36"/>
      <c r="E12" s="36"/>
      <c r="F12" s="36"/>
      <c r="G12" s="37"/>
      <c r="H12" s="266"/>
      <c r="I12" s="267"/>
    </row>
    <row r="13" spans="1:12" ht="20.100000000000001" customHeight="1" x14ac:dyDescent="0.4">
      <c r="A13" s="21"/>
      <c r="B13" s="38" t="s">
        <v>12</v>
      </c>
      <c r="C13" s="39" t="str">
        <f>IF(VLOOKUP($G$7,一覧表!$A$6:$BA$104,9,0)="","",VLOOKUP($G$7,一覧表!$A$6:$BA$104,9,0))</f>
        <v/>
      </c>
      <c r="D13" s="39"/>
      <c r="E13" s="39"/>
      <c r="F13" s="39"/>
      <c r="G13" s="40"/>
      <c r="H13" s="266"/>
      <c r="I13" s="267"/>
    </row>
    <row r="14" spans="1:12" ht="21" customHeight="1" x14ac:dyDescent="0.4">
      <c r="A14" s="41" t="s">
        <v>13</v>
      </c>
      <c r="B14" s="42" t="str">
        <f>IF(VLOOKUP($G$7,一覧表!$A$6:$BA$104,10,0)="","",VLOOKUP($G$7,一覧表!$A$6:$BA$104,10,0))</f>
        <v/>
      </c>
      <c r="C14" s="43"/>
      <c r="D14" s="44" t="s">
        <v>14</v>
      </c>
      <c r="E14" s="130" t="str">
        <f>IF(VLOOKUP($G$7,一覧表!$A$6:$BA$104,11,0)="","",VLOOKUP($G$7,一覧表!$A$6:$BA$104,11,0))</f>
        <v/>
      </c>
      <c r="F14" s="131"/>
      <c r="G14" s="132"/>
      <c r="H14" s="268"/>
      <c r="I14" s="269"/>
    </row>
    <row r="15" spans="1:12" ht="21" customHeight="1" thickBot="1" x14ac:dyDescent="0.45">
      <c r="A15" s="41" t="s">
        <v>15</v>
      </c>
      <c r="B15" s="42" t="str">
        <f>IF(VLOOKUP($G$7,一覧表!$A$6:$BA$104,12,0)="","",VLOOKUP($G$7,一覧表!$A$6:$BA$104,12,0))</f>
        <v/>
      </c>
      <c r="C15" s="43"/>
      <c r="D15" s="45"/>
      <c r="E15" s="46"/>
      <c r="F15" s="46"/>
      <c r="G15" s="47"/>
      <c r="H15" s="48" t="s">
        <v>80</v>
      </c>
      <c r="I15" s="49" t="s">
        <v>81</v>
      </c>
    </row>
    <row r="16" spans="1:12" ht="15.95" customHeight="1" x14ac:dyDescent="0.4">
      <c r="A16" s="50"/>
      <c r="B16" s="51" t="s">
        <v>16</v>
      </c>
      <c r="C16" s="52" t="str">
        <f>IF(VLOOKUP($G$7,一覧表!$A$6:$BA$104,13,0)="","",VLOOKUP($G$7,一覧表!$A$6:$BA$104,13,0))</f>
        <v/>
      </c>
      <c r="D16" s="53"/>
      <c r="E16" s="53"/>
      <c r="F16" s="51" t="s">
        <v>17</v>
      </c>
      <c r="G16" s="54" t="str">
        <f>IF(VLOOKUP($G$7,一覧表!$A$6:$BA$104,14,0)="","",VLOOKUP($G$7,一覧表!$A$6:$BA$104,14,0))</f>
        <v/>
      </c>
      <c r="H16" s="54"/>
      <c r="I16" s="55"/>
    </row>
    <row r="17" spans="1:9" ht="15.95" customHeight="1" x14ac:dyDescent="0.4">
      <c r="A17" s="56" t="s">
        <v>18</v>
      </c>
      <c r="B17" s="57"/>
      <c r="C17" s="58"/>
      <c r="D17" s="39"/>
      <c r="E17" s="39"/>
      <c r="F17" s="57"/>
      <c r="G17" s="59"/>
      <c r="H17" s="59"/>
      <c r="I17" s="60"/>
    </row>
    <row r="18" spans="1:9" ht="15.95" customHeight="1" x14ac:dyDescent="0.4">
      <c r="A18" s="56"/>
      <c r="B18" s="57" t="s">
        <v>19</v>
      </c>
      <c r="C18" s="133" t="str">
        <f>IF(VLOOKUP($G$7,一覧表!$A$6:$BA$104,15,0)="","",VLOOKUP($G$7,一覧表!$A$6:$BA$104,15,0))</f>
        <v/>
      </c>
      <c r="D18" s="134"/>
      <c r="E18" s="135"/>
      <c r="F18" s="57" t="s">
        <v>20</v>
      </c>
      <c r="G18" s="61"/>
      <c r="H18" s="61"/>
      <c r="I18" s="62"/>
    </row>
    <row r="19" spans="1:9" ht="15.95" customHeight="1" x14ac:dyDescent="0.4">
      <c r="A19" s="56"/>
      <c r="B19" s="57"/>
      <c r="C19" s="136"/>
      <c r="D19" s="137"/>
      <c r="E19" s="138"/>
      <c r="F19" s="57"/>
      <c r="G19" s="61"/>
      <c r="H19" s="61"/>
      <c r="I19" s="62"/>
    </row>
    <row r="20" spans="1:9" ht="21.95" customHeight="1" x14ac:dyDescent="0.4">
      <c r="A20" s="56"/>
      <c r="B20" s="63" t="s">
        <v>21</v>
      </c>
      <c r="C20" s="26" t="str">
        <f>IF(VLOOKUP($G$7,一覧表!$A$6:$BA$104,16,0)="","",VLOOKUP($G$7,一覧表!$A$6:$BA$104,16,0))</f>
        <v/>
      </c>
      <c r="D20" s="27"/>
      <c r="E20" s="27"/>
      <c r="F20" s="64" t="s">
        <v>22</v>
      </c>
      <c r="G20" s="65"/>
      <c r="H20" s="66"/>
      <c r="I20" s="67"/>
    </row>
    <row r="21" spans="1:9" ht="21.95" customHeight="1" x14ac:dyDescent="0.4">
      <c r="A21" s="56"/>
      <c r="B21" s="68"/>
      <c r="C21" s="26" t="str">
        <f>IF(VLOOKUP($G$7,一覧表!$A$6:$BA$104,17,0)="","",VLOOKUP($G$7,一覧表!$A$6:$BA$104,17,0))</f>
        <v/>
      </c>
      <c r="D21" s="27"/>
      <c r="E21" s="27"/>
      <c r="F21" s="64" t="s">
        <v>22</v>
      </c>
      <c r="G21" s="65"/>
      <c r="H21" s="66"/>
      <c r="I21" s="67"/>
    </row>
    <row r="22" spans="1:9" ht="21.95" customHeight="1" x14ac:dyDescent="0.4">
      <c r="A22" s="56"/>
      <c r="B22" s="68"/>
      <c r="C22" s="26" t="str">
        <f>IF(VLOOKUP($G$7,一覧表!$A$6:$BA$104,18,0)="","",VLOOKUP($G$7,一覧表!$A$6:$BA$104,18,0))</f>
        <v/>
      </c>
      <c r="D22" s="27"/>
      <c r="E22" s="27"/>
      <c r="F22" s="64" t="s">
        <v>22</v>
      </c>
      <c r="G22" s="65"/>
      <c r="H22" s="66"/>
      <c r="I22" s="67"/>
    </row>
    <row r="23" spans="1:9" ht="21.95" customHeight="1" thickBot="1" x14ac:dyDescent="0.45">
      <c r="A23" s="69"/>
      <c r="B23" s="70"/>
      <c r="C23" s="71" t="str">
        <f>IF(VLOOKUP($G$7,一覧表!$A$6:$BA$104,19,0)="","",VLOOKUP($G$7,一覧表!$A$6:$BA$104,19,0))</f>
        <v/>
      </c>
      <c r="D23" s="72"/>
      <c r="E23" s="72"/>
      <c r="F23" s="64" t="s">
        <v>22</v>
      </c>
      <c r="G23" s="73"/>
      <c r="H23" s="66"/>
      <c r="I23" s="67"/>
    </row>
    <row r="24" spans="1:9" ht="15" customHeight="1" x14ac:dyDescent="0.4">
      <c r="A24" s="74"/>
      <c r="B24" s="75" t="s">
        <v>24</v>
      </c>
      <c r="C24" s="76"/>
      <c r="D24" s="77"/>
      <c r="E24" s="78" t="s">
        <v>25</v>
      </c>
      <c r="F24" s="78"/>
      <c r="G24" s="78"/>
      <c r="H24" s="78"/>
      <c r="I24" s="79"/>
    </row>
    <row r="25" spans="1:9" ht="20.25" customHeight="1" x14ac:dyDescent="0.4">
      <c r="A25" s="56" t="s">
        <v>26</v>
      </c>
      <c r="B25" s="80" t="str">
        <f>IF(VLOOKUP($G$7,一覧表!$A$6:$BA$104,20,0)="","",VLOOKUP($G$7,一覧表!$A$6:$BA$104,20,0))</f>
        <v/>
      </c>
      <c r="C25" s="81"/>
      <c r="D25" s="82" t="str">
        <f>IF(VLOOKUP($G$7,一覧表!$A$6:$BA$104,21,0)="","",VLOOKUP($G$7,一覧表!$A$6:$BA$104,21,0))</f>
        <v/>
      </c>
      <c r="E25" s="83"/>
      <c r="F25" s="83"/>
      <c r="G25" s="83"/>
      <c r="H25" s="83"/>
      <c r="I25" s="84"/>
    </row>
    <row r="26" spans="1:9" ht="20.25" customHeight="1" x14ac:dyDescent="0.4">
      <c r="A26" s="56"/>
      <c r="B26" s="80" t="str">
        <f>IF(VLOOKUP($G$7,一覧表!$A$6:$BA$104,22,0)="","",VLOOKUP($G$7,一覧表!$A$6:$BA$104,22,0))</f>
        <v/>
      </c>
      <c r="C26" s="81"/>
      <c r="D26" s="82" t="str">
        <f>IF(VLOOKUP($G$7,一覧表!$A$6:$BA$104,23,0)="","",VLOOKUP($G$7,一覧表!$A$6:$BA$104,23,0))</f>
        <v/>
      </c>
      <c r="E26" s="83"/>
      <c r="F26" s="83"/>
      <c r="G26" s="83"/>
      <c r="H26" s="83"/>
      <c r="I26" s="84"/>
    </row>
    <row r="27" spans="1:9" ht="20.25" customHeight="1" x14ac:dyDescent="0.4">
      <c r="A27" s="56"/>
      <c r="B27" s="80" t="str">
        <f>IF(VLOOKUP($G$7,一覧表!$A$6:$BA$104,24,0)="","",VLOOKUP($G$7,一覧表!$A$6:$BA$104,24,0))</f>
        <v/>
      </c>
      <c r="C27" s="81"/>
      <c r="D27" s="82" t="str">
        <f>IF(VLOOKUP($G$7,一覧表!$A$6:$BA$104,25,0)="","",VLOOKUP($G$7,一覧表!$A$6:$BA$104,25,0))</f>
        <v/>
      </c>
      <c r="E27" s="83"/>
      <c r="F27" s="83"/>
      <c r="G27" s="83"/>
      <c r="H27" s="83"/>
      <c r="I27" s="84"/>
    </row>
    <row r="28" spans="1:9" ht="20.25" customHeight="1" x14ac:dyDescent="0.4">
      <c r="A28" s="56"/>
      <c r="B28" s="80" t="str">
        <f>IF(VLOOKUP($G$7,一覧表!$A$6:$BA$104,26,0)="","",VLOOKUP($G$7,一覧表!$A$6:$BA$104,26,0))</f>
        <v/>
      </c>
      <c r="C28" s="81"/>
      <c r="D28" s="85" t="str">
        <f>IF(VLOOKUP($G$7,一覧表!$A$6:$BA$104,27,0)="","",VLOOKUP($G$7,一覧表!$A$6:$BA$104,27,0))</f>
        <v/>
      </c>
      <c r="E28" s="86"/>
      <c r="F28" s="86"/>
      <c r="G28" s="86"/>
      <c r="H28" s="86"/>
      <c r="I28" s="87"/>
    </row>
    <row r="29" spans="1:9" ht="20.25" customHeight="1" x14ac:dyDescent="0.4">
      <c r="A29" s="56"/>
      <c r="B29" s="80" t="str">
        <f>IF(VLOOKUP($G$7,一覧表!$A$6:$BA$104,28,0)="","",VLOOKUP($G$7,一覧表!$A$6:$BA$104,28,0))</f>
        <v/>
      </c>
      <c r="C29" s="81"/>
      <c r="D29" s="82" t="str">
        <f>IF(VLOOKUP($G$7,一覧表!$A$6:$BA$104,29,0)="","",VLOOKUP($G$7,一覧表!$A$6:$BA$104,29,0))</f>
        <v/>
      </c>
      <c r="E29" s="83"/>
      <c r="F29" s="83"/>
      <c r="G29" s="83"/>
      <c r="H29" s="83"/>
      <c r="I29" s="84"/>
    </row>
    <row r="30" spans="1:9" ht="20.25" customHeight="1" thickBot="1" x14ac:dyDescent="0.45">
      <c r="A30" s="88"/>
      <c r="B30" s="80" t="str">
        <f>IF(VLOOKUP($G$7,一覧表!$A$6:$BA$104,30,0)="","",VLOOKUP($G$7,一覧表!$A$6:$BA$104,30,0))</f>
        <v/>
      </c>
      <c r="C30" s="81"/>
      <c r="D30" s="82" t="str">
        <f>IF(VLOOKUP($G$7,一覧表!$A$6:$BA$104,31,0)="","",VLOOKUP($G$7,一覧表!$A$6:$BA$104,31,0))</f>
        <v/>
      </c>
      <c r="E30" s="83"/>
      <c r="F30" s="83"/>
      <c r="G30" s="83"/>
      <c r="H30" s="83"/>
      <c r="I30" s="84"/>
    </row>
    <row r="31" spans="1:9" ht="20.25" customHeight="1" x14ac:dyDescent="0.15">
      <c r="A31" s="89"/>
      <c r="B31" s="90" t="s">
        <v>27</v>
      </c>
      <c r="C31" s="91"/>
      <c r="D31" s="92"/>
      <c r="E31" s="93" t="s">
        <v>28</v>
      </c>
      <c r="F31" s="94"/>
      <c r="G31" s="75" t="s">
        <v>29</v>
      </c>
      <c r="H31" s="95"/>
      <c r="I31" s="96"/>
    </row>
    <row r="32" spans="1:9" ht="20.25" customHeight="1" x14ac:dyDescent="0.4">
      <c r="A32" s="97" t="s">
        <v>30</v>
      </c>
      <c r="B32" s="80" t="str">
        <f>IF(VLOOKUP($G$7,一覧表!$A$6:$BA$104,32,0)="","",VLOOKUP($G$7,一覧表!$A$6:$BA$104,32,0))</f>
        <v/>
      </c>
      <c r="C32" s="81"/>
      <c r="D32" s="139" t="str">
        <f>IF(VLOOKUP($G$7,一覧表!$A$6:$BA$104,33,0)="","",VLOOKUP($G$7,一覧表!$A$6:$BA$104,33,0))</f>
        <v/>
      </c>
      <c r="E32" s="140"/>
      <c r="F32" s="141"/>
      <c r="G32" s="101"/>
      <c r="H32" s="102"/>
      <c r="I32" s="103"/>
    </row>
    <row r="33" spans="1:9" ht="20.25" customHeight="1" x14ac:dyDescent="0.4">
      <c r="A33" s="104" t="s">
        <v>31</v>
      </c>
      <c r="B33" s="80" t="str">
        <f>IF(VLOOKUP($G$7,一覧表!$A$6:$BA$104,34,0)="","",VLOOKUP($G$7,一覧表!$A$6:$BA$104,34,0))</f>
        <v/>
      </c>
      <c r="C33" s="81"/>
      <c r="D33" s="101" t="str">
        <f>IF(VLOOKUP($G$7,一覧表!$A$6:$BA$104,35,0)="","",VLOOKUP($G$7,一覧表!$A$6:$BA$104,35,0))</f>
        <v/>
      </c>
      <c r="E33" s="102"/>
      <c r="F33" s="142"/>
      <c r="G33" s="85"/>
      <c r="H33" s="86"/>
      <c r="I33" s="87"/>
    </row>
    <row r="34" spans="1:9" ht="20.25" customHeight="1" thickBot="1" x14ac:dyDescent="0.45">
      <c r="A34" s="105"/>
      <c r="B34" s="80" t="str">
        <f>IF(VLOOKUP($G$7,一覧表!$A$6:$BA$104,36,0)="","",VLOOKUP($G$7,一覧表!$A$6:$BA$104,36,0))</f>
        <v/>
      </c>
      <c r="C34" s="81"/>
      <c r="D34" s="98" t="str">
        <f>IF(VLOOKUP($G$7,一覧表!$A$6:$BA$104,37,0)="","",VLOOKUP($G$7,一覧表!$A$6:$BA$104,37,0))</f>
        <v/>
      </c>
      <c r="E34" s="99"/>
      <c r="F34" s="100"/>
      <c r="G34" s="85"/>
      <c r="H34" s="86"/>
      <c r="I34" s="87"/>
    </row>
    <row r="35" spans="1:9" ht="20.25" customHeight="1" x14ac:dyDescent="0.15">
      <c r="A35" s="89"/>
      <c r="B35" s="90" t="s">
        <v>27</v>
      </c>
      <c r="C35" s="91"/>
      <c r="D35" s="92"/>
      <c r="E35" s="93" t="s">
        <v>28</v>
      </c>
      <c r="F35" s="94"/>
      <c r="G35" s="106"/>
      <c r="H35" s="93" t="s">
        <v>32</v>
      </c>
      <c r="I35" s="107"/>
    </row>
    <row r="36" spans="1:9" ht="20.25" customHeight="1" x14ac:dyDescent="0.4">
      <c r="A36" s="97" t="s">
        <v>33</v>
      </c>
      <c r="B36" s="80" t="str">
        <f>IF(VLOOKUP($G$7,一覧表!$A$6:$BA$104,38,0)="","",VLOOKUP($G$7,一覧表!$A$6:$BA$104,38,0))</f>
        <v/>
      </c>
      <c r="C36" s="81"/>
      <c r="D36" s="101" t="str">
        <f>IF(VLOOKUP($G$7,一覧表!$A$6:$BA$104,39,0)="","",VLOOKUP($G$7,一覧表!$A$6:$BA$104,39,0))</f>
        <v/>
      </c>
      <c r="E36" s="102"/>
      <c r="F36" s="142"/>
      <c r="G36" s="101"/>
      <c r="H36" s="102"/>
      <c r="I36" s="103"/>
    </row>
    <row r="37" spans="1:9" ht="20.25" customHeight="1" x14ac:dyDescent="0.4">
      <c r="A37" s="104" t="s">
        <v>34</v>
      </c>
      <c r="B37" s="80" t="str">
        <f>IF(VLOOKUP($G$7,一覧表!$A$6:$BA$104,40,0)="","",VLOOKUP($G$7,一覧表!$A$6:$BA$104,40,0))</f>
        <v/>
      </c>
      <c r="C37" s="81"/>
      <c r="D37" s="98" t="str">
        <f>IF(VLOOKUP($G$7,一覧表!$A$6:$BA$104,41,0)="","",VLOOKUP($G$7,一覧表!$A$6:$BA$104,41,0))</f>
        <v/>
      </c>
      <c r="E37" s="99"/>
      <c r="F37" s="100"/>
      <c r="G37" s="85"/>
      <c r="H37" s="86"/>
      <c r="I37" s="87"/>
    </row>
    <row r="38" spans="1:9" ht="20.25" customHeight="1" thickBot="1" x14ac:dyDescent="0.45">
      <c r="A38" s="105"/>
      <c r="B38" s="108" t="str">
        <f>IF(VLOOKUP($G$7,一覧表!$A$6:$BA$104,42,0)="","",VLOOKUP($G$7,一覧表!$A$6:$BA$104,42,0))</f>
        <v/>
      </c>
      <c r="C38" s="109"/>
      <c r="D38" s="98" t="str">
        <f>IF(VLOOKUP($G$7,一覧表!$A$6:$BA$104,43,0)="","",VLOOKUP($G$7,一覧表!$A$6:$BA$104,43,0))</f>
        <v/>
      </c>
      <c r="E38" s="99"/>
      <c r="F38" s="100"/>
      <c r="G38" s="110"/>
      <c r="H38" s="111"/>
      <c r="I38" s="112"/>
    </row>
    <row r="39" spans="1:9" ht="20.25" customHeight="1" x14ac:dyDescent="0.4">
      <c r="A39" s="97"/>
      <c r="B39" s="80" t="str">
        <f>IF(VLOOKUP($G$7,一覧表!$A$6:$BA$104,44,0)="","",VLOOKUP($G$7,一覧表!$A$6:$BA$104,44,0))</f>
        <v/>
      </c>
      <c r="C39" s="81"/>
      <c r="D39" s="113" t="s">
        <v>35</v>
      </c>
      <c r="E39" s="143" t="str">
        <f>IF(VLOOKUP($G$7,一覧表!$A$6:$BA$104,45,0)="","",VLOOKUP($G$7,一覧表!$A$6:$BA$104,45,0))</f>
        <v/>
      </c>
      <c r="F39" s="144"/>
      <c r="G39" s="144"/>
      <c r="H39" s="144"/>
      <c r="I39" s="145"/>
    </row>
    <row r="40" spans="1:9" ht="20.25" customHeight="1" x14ac:dyDescent="0.4">
      <c r="A40" s="97" t="s">
        <v>36</v>
      </c>
      <c r="B40" s="80" t="str">
        <f>IF(VLOOKUP($G$7,一覧表!$A$6:$BA$104,46,0)="","",VLOOKUP($G$7,一覧表!$A$6:$BA$104,46,0))</f>
        <v/>
      </c>
      <c r="C40" s="81"/>
      <c r="D40" s="114"/>
      <c r="E40" s="85" t="str">
        <f>IF(VLOOKUP($G$7,一覧表!$A$6:$BA$104,47,0)="","",VLOOKUP($G$7,一覧表!$A$6:$BA$104,47,0))</f>
        <v/>
      </c>
      <c r="F40" s="86"/>
      <c r="G40" s="86"/>
      <c r="H40" s="86"/>
      <c r="I40" s="87"/>
    </row>
    <row r="41" spans="1:9" ht="20.25" customHeight="1" x14ac:dyDescent="0.4">
      <c r="A41" s="97"/>
      <c r="B41" s="80" t="str">
        <f>IF(VLOOKUP($G$7,一覧表!$A$6:$BA$104,48,0)="","",VLOOKUP($G$7,一覧表!$A$6:$BA$104,48,0))</f>
        <v/>
      </c>
      <c r="C41" s="115"/>
      <c r="D41" s="114"/>
      <c r="E41" s="85" t="str">
        <f>IF(VLOOKUP($G$7,一覧表!$A$6:$BA$104,49,0)="","",VLOOKUP($G$7,一覧表!$A$6:$BA$104,49,0))</f>
        <v/>
      </c>
      <c r="F41" s="86"/>
      <c r="G41" s="86"/>
      <c r="H41" s="86"/>
      <c r="I41" s="87"/>
    </row>
    <row r="42" spans="1:9" ht="20.25" customHeight="1" x14ac:dyDescent="0.4">
      <c r="A42" s="97" t="s">
        <v>31</v>
      </c>
      <c r="B42" s="116" t="str">
        <f>IF(VLOOKUP($G$7,一覧表!$A$6:$BA$104,50,0)="","",VLOOKUP($G$7,一覧表!$A$6:$BA$104,50,0))</f>
        <v/>
      </c>
      <c r="C42" s="117"/>
      <c r="D42" s="114"/>
      <c r="E42" s="85" t="str">
        <f>IF(VLOOKUP($G$7,一覧表!$A$6:$BA$104,51,0)="","",VLOOKUP($G$7,一覧表!$A$6:$BA$104,51,0))</f>
        <v/>
      </c>
      <c r="F42" s="86"/>
      <c r="G42" s="86"/>
      <c r="H42" s="86"/>
      <c r="I42" s="87"/>
    </row>
    <row r="43" spans="1:9" ht="20.25" customHeight="1" thickBot="1" x14ac:dyDescent="0.45">
      <c r="A43" s="118"/>
      <c r="B43" s="108" t="str">
        <f>IF(VLOOKUP($G$7,一覧表!$A$6:$BA$104,52,0)="","",VLOOKUP($G$7,一覧表!$A$6:$BA$104,52,0))</f>
        <v/>
      </c>
      <c r="C43" s="109"/>
      <c r="D43" s="119"/>
      <c r="E43" s="110" t="str">
        <f>IF(VLOOKUP($G$7,一覧表!$A$6:$BA$104,53,0)="","",VLOOKUP($G$7,一覧表!$A$6:$BA$104,53,0))</f>
        <v/>
      </c>
      <c r="F43" s="111"/>
      <c r="G43" s="111"/>
      <c r="H43" s="111"/>
      <c r="I43" s="112"/>
    </row>
    <row r="44" spans="1:9" x14ac:dyDescent="0.4">
      <c r="A44" s="120" t="s">
        <v>37</v>
      </c>
      <c r="B44" s="121" t="s">
        <v>38</v>
      </c>
      <c r="C44" s="121"/>
      <c r="D44" s="121"/>
      <c r="E44" s="121"/>
      <c r="F44" s="121"/>
      <c r="G44" s="121"/>
      <c r="H44" s="121"/>
      <c r="I44" s="121"/>
    </row>
    <row r="45" spans="1:9" ht="14.25" thickBot="1" x14ac:dyDescent="0.45">
      <c r="A45" s="146"/>
      <c r="B45" s="146"/>
      <c r="C45" s="146"/>
      <c r="D45" s="146"/>
      <c r="E45" s="146"/>
      <c r="F45" s="146"/>
      <c r="G45" s="146"/>
      <c r="H45" s="146"/>
      <c r="I45" s="146"/>
    </row>
    <row r="46" spans="1:9" ht="18.2" customHeight="1" x14ac:dyDescent="0.4">
      <c r="A46" s="147"/>
      <c r="B46" s="148" t="s">
        <v>89</v>
      </c>
      <c r="C46" s="149"/>
      <c r="D46" s="150"/>
      <c r="E46" s="151" t="s">
        <v>90</v>
      </c>
      <c r="F46" s="151"/>
      <c r="G46" s="151"/>
      <c r="H46" s="151"/>
      <c r="I46" s="152"/>
    </row>
    <row r="47" spans="1:9" ht="18.2" customHeight="1" x14ac:dyDescent="0.4">
      <c r="A47" s="153" t="s">
        <v>91</v>
      </c>
      <c r="B47" s="154" t="str">
        <f>IF(VLOOKUP($G$7,一覧表2!$A$5:$CF$104,2,0)="","",VLOOKUP($G$7,一覧表2!$A$5:$CF$104,2,0))</f>
        <v/>
      </c>
      <c r="C47" s="155"/>
      <c r="D47" s="156" t="str">
        <f>IF(VLOOKUP($G$7,一覧表2!$A$5:$CF$104,3,0)="","",VLOOKUP($G$7,一覧表2!$A$5:$CF$104,3,0))</f>
        <v/>
      </c>
      <c r="E47" s="157"/>
      <c r="F47" s="157"/>
      <c r="G47" s="157"/>
      <c r="H47" s="157"/>
      <c r="I47" s="158"/>
    </row>
    <row r="48" spans="1:9" ht="18.2" customHeight="1" x14ac:dyDescent="0.4">
      <c r="A48" s="153"/>
      <c r="B48" s="154" t="str">
        <f>IF(VLOOKUP($G$7,一覧表2!$A$5:$CF$104,4,0)="","",VLOOKUP($G$7,一覧表2!$A$5:$CF$104,4,0))</f>
        <v/>
      </c>
      <c r="C48" s="155"/>
      <c r="D48" s="156" t="str">
        <f>IF(VLOOKUP($G$7,一覧表2!$A$5:$CF$104,5,0)="","",VLOOKUP($G$7,一覧表2!$A$5:$CF$104,5,0))</f>
        <v/>
      </c>
      <c r="E48" s="157"/>
      <c r="F48" s="157"/>
      <c r="G48" s="157"/>
      <c r="H48" s="157"/>
      <c r="I48" s="158"/>
    </row>
    <row r="49" spans="1:9" ht="18.2" customHeight="1" x14ac:dyDescent="0.4">
      <c r="A49" s="153"/>
      <c r="B49" s="154" t="str">
        <f>IF(VLOOKUP($G$7,一覧表2!$A$5:$CF$104,6,0)="","",VLOOKUP($G$7,一覧表2!$A$5:$CF$104,6,0))</f>
        <v/>
      </c>
      <c r="C49" s="155"/>
      <c r="D49" s="156" t="str">
        <f>IF(VLOOKUP($G$7,一覧表2!$A$5:$CF$104,7,0)="","",VLOOKUP($G$7,一覧表2!$A$5:$CF$104,7,0))</f>
        <v/>
      </c>
      <c r="E49" s="157"/>
      <c r="F49" s="157"/>
      <c r="G49" s="157"/>
      <c r="H49" s="157"/>
      <c r="I49" s="158"/>
    </row>
    <row r="50" spans="1:9" ht="18.2" customHeight="1" x14ac:dyDescent="0.4">
      <c r="A50" s="153"/>
      <c r="B50" s="154" t="str">
        <f>IF(VLOOKUP($G$7,一覧表2!$A$5:$CF$104,8,0)="","",VLOOKUP($G$7,一覧表2!$A$5:$CF$104,8,0))</f>
        <v/>
      </c>
      <c r="C50" s="155"/>
      <c r="D50" s="156" t="str">
        <f>IF(VLOOKUP($G$7,一覧表2!$A$5:$CF$104,9,0)="","",VLOOKUP($G$7,一覧表2!$A$5:$CF$104,9,0))</f>
        <v/>
      </c>
      <c r="E50" s="157"/>
      <c r="F50" s="157"/>
      <c r="G50" s="157"/>
      <c r="H50" s="157"/>
      <c r="I50" s="158"/>
    </row>
    <row r="51" spans="1:9" ht="18.2" customHeight="1" x14ac:dyDescent="0.4">
      <c r="A51" s="153"/>
      <c r="B51" s="154" t="str">
        <f>IF(VLOOKUP($G$7,一覧表2!$A$5:$CF$104,10,0)="","",VLOOKUP($G$7,一覧表2!$A$5:$CF$104,10,0))</f>
        <v/>
      </c>
      <c r="C51" s="155"/>
      <c r="D51" s="156" t="str">
        <f>IF(VLOOKUP($G$7,一覧表2!$A$5:$CF$104,11,0)="","",VLOOKUP($G$7,一覧表2!$A$5:$CF$104,11,0))</f>
        <v/>
      </c>
      <c r="E51" s="157"/>
      <c r="F51" s="157"/>
      <c r="G51" s="157"/>
      <c r="H51" s="157"/>
      <c r="I51" s="158"/>
    </row>
    <row r="52" spans="1:9" ht="18.2" customHeight="1" x14ac:dyDescent="0.4">
      <c r="A52" s="153"/>
      <c r="B52" s="154" t="str">
        <f>IF(VLOOKUP($G$7,一覧表2!$A$5:$CF$104,12,0)="","",VLOOKUP($G$7,一覧表2!$A$5:$CF$104,12,0))</f>
        <v/>
      </c>
      <c r="C52" s="155"/>
      <c r="D52" s="156" t="str">
        <f>IF(VLOOKUP($G$7,一覧表2!$A$5:$CF$104,13,0)="","",VLOOKUP($G$7,一覧表2!$A$5:$CF$104,13,0))</f>
        <v/>
      </c>
      <c r="E52" s="157"/>
      <c r="F52" s="157"/>
      <c r="G52" s="157"/>
      <c r="H52" s="157"/>
      <c r="I52" s="158"/>
    </row>
    <row r="53" spans="1:9" ht="18.2" customHeight="1" thickBot="1" x14ac:dyDescent="0.45">
      <c r="A53" s="159"/>
      <c r="B53" s="154" t="str">
        <f>IF(VLOOKUP($G$7,一覧表2!$A$5:$CF$104,14,0)="","",VLOOKUP($G$7,一覧表2!$A$5:$CF$104,14,0))</f>
        <v/>
      </c>
      <c r="C53" s="155"/>
      <c r="D53" s="156" t="str">
        <f>IF(VLOOKUP($G$7,一覧表2!$A$5:$CF$104,15,0)="","",VLOOKUP($G$7,一覧表2!$A$5:$CF$104,15,0))</f>
        <v/>
      </c>
      <c r="E53" s="157"/>
      <c r="F53" s="157"/>
      <c r="G53" s="157"/>
      <c r="H53" s="157"/>
      <c r="I53" s="158"/>
    </row>
    <row r="54" spans="1:9" ht="18.2" customHeight="1" x14ac:dyDescent="0.4">
      <c r="A54" s="160" t="s">
        <v>92</v>
      </c>
      <c r="B54" s="148" t="s">
        <v>93</v>
      </c>
      <c r="C54" s="149"/>
      <c r="D54" s="148" t="s">
        <v>94</v>
      </c>
      <c r="E54" s="149"/>
      <c r="F54" s="161" t="s">
        <v>95</v>
      </c>
      <c r="G54" s="148" t="s">
        <v>96</v>
      </c>
      <c r="H54" s="162"/>
      <c r="I54" s="163"/>
    </row>
    <row r="55" spans="1:9" ht="18.2" customHeight="1" x14ac:dyDescent="0.4">
      <c r="A55" s="164"/>
      <c r="B55" s="156" t="str">
        <f>IF(VLOOKUP($G$7,一覧表2!$A$5:$CF$104,16,0)="","",VLOOKUP($G$7,一覧表2!$A$5:$CF$104,16,0))</f>
        <v/>
      </c>
      <c r="C55" s="183"/>
      <c r="D55" s="223" t="str">
        <f>IF(VLOOKUP($G$7,一覧表2!$A$5:$CF$104,17,0)="","",VLOOKUP($G$7,一覧表2!$A$5:$CF$104,17,0))</f>
        <v/>
      </c>
      <c r="E55" s="225" t="str">
        <f>IF(VLOOKUP($G$7,一覧表2!$A$5:$CF$104,18,0)="","",VLOOKUP($G$7,一覧表2!$A$5:$CF$104,18,0))</f>
        <v/>
      </c>
      <c r="F55" s="226" t="str">
        <f>IF(VLOOKUP($G$7,一覧表2!$A$5:$CF$104,19,0)="","",VLOOKUP($G$7,一覧表2!$A$5:$CF$104,19,0))</f>
        <v/>
      </c>
      <c r="G55" s="156" t="str">
        <f>IF(VLOOKUP($G$7,一覧表2!$A$5:$CF$104,20,0)="","",VLOOKUP($G$7,一覧表2!$A$5:$CF$104,20,0))</f>
        <v/>
      </c>
      <c r="H55" s="157"/>
      <c r="I55" s="158"/>
    </row>
    <row r="56" spans="1:9" ht="18.2" customHeight="1" x14ac:dyDescent="0.4">
      <c r="A56" s="164"/>
      <c r="B56" s="156" t="str">
        <f>IF(VLOOKUP($G$7,一覧表2!$A$5:$CF$104,21,0)="","",VLOOKUP($G$7,一覧表2!$A$5:$CF$104,21,0))</f>
        <v/>
      </c>
      <c r="C56" s="183"/>
      <c r="D56" s="223" t="str">
        <f>IF(VLOOKUP($G$7,一覧表2!$A$5:$CF$104,22,0)="","",VLOOKUP($G$7,一覧表2!$A$5:$CF$104,22,0))</f>
        <v/>
      </c>
      <c r="E56" s="225" t="str">
        <f>IF(VLOOKUP($G$7,一覧表2!$A$5:$CF$104,23,0)="","",VLOOKUP($G$7,一覧表2!$A$5:$CF$104,23,0))</f>
        <v/>
      </c>
      <c r="F56" s="226" t="str">
        <f>IF(VLOOKUP($G$7,一覧表2!$A$5:$CF$104,24,0)="","",VLOOKUP($G$7,一覧表2!$A$5:$CF$104,24,0))</f>
        <v/>
      </c>
      <c r="G56" s="156" t="str">
        <f>IF(VLOOKUP($G$7,一覧表2!$A$5:$CF$104,25,0)="","",VLOOKUP($G$7,一覧表2!$A$5:$CF$104,25,0))</f>
        <v/>
      </c>
      <c r="H56" s="157"/>
      <c r="I56" s="158"/>
    </row>
    <row r="57" spans="1:9" ht="18.2" customHeight="1" thickBot="1" x14ac:dyDescent="0.45">
      <c r="A57" s="165"/>
      <c r="B57" s="228" t="str">
        <f>IF(VLOOKUP($G$7,一覧表2!$A$5:$CF$104,26,0)="","",VLOOKUP($G$7,一覧表2!$A$5:$CF$104,26,0))</f>
        <v/>
      </c>
      <c r="C57" s="230"/>
      <c r="D57" s="224" t="str">
        <f>IF(VLOOKUP($G$7,一覧表2!$A$5:$CF$104,27,0)="","",VLOOKUP($G$7,一覧表2!$A$5:$CF$104,27,0))</f>
        <v/>
      </c>
      <c r="E57" s="231" t="str">
        <f>IF(VLOOKUP($G$7,一覧表2!$A$5:$CF$104,28,0)="","",VLOOKUP($G$7,一覧表2!$A$5:$CF$104,28,0))</f>
        <v/>
      </c>
      <c r="F57" s="232" t="str">
        <f>IF(VLOOKUP($G$7,一覧表2!$A$5:$CF$104,29,0)="","",VLOOKUP($G$7,一覧表2!$A$5:$CF$104,29,0))</f>
        <v/>
      </c>
      <c r="G57" s="228" t="str">
        <f>IF(VLOOKUP($G$7,一覧表2!$A$5:$CF$104,30,0)="","",VLOOKUP($G$7,一覧表2!$A$5:$CF$104,30,0))</f>
        <v/>
      </c>
      <c r="H57" s="227"/>
      <c r="I57" s="229"/>
    </row>
    <row r="58" spans="1:9" ht="18.2" customHeight="1" x14ac:dyDescent="0.4">
      <c r="A58" s="160" t="s">
        <v>97</v>
      </c>
      <c r="B58" s="148" t="s">
        <v>89</v>
      </c>
      <c r="C58" s="149"/>
      <c r="D58" s="166"/>
      <c r="E58" s="167" t="s">
        <v>98</v>
      </c>
      <c r="F58" s="168"/>
      <c r="G58" s="169"/>
      <c r="H58" s="167" t="s">
        <v>32</v>
      </c>
      <c r="I58" s="170"/>
    </row>
    <row r="59" spans="1:9" ht="18.2" customHeight="1" x14ac:dyDescent="0.4">
      <c r="A59" s="164"/>
      <c r="B59" s="154" t="str">
        <f>IF(VLOOKUP($G$7,一覧表2!$A$5:$CF$104,31,0)="","",VLOOKUP($G$7,一覧表2!$A$5:$CF$104,31,0))</f>
        <v/>
      </c>
      <c r="C59" s="155"/>
      <c r="D59" s="171" t="str">
        <f>IF(VLOOKUP($G$7,一覧表2!$A$5:$CF$104,32,0)="","",VLOOKUP($G$7,一覧表2!$A$5:$CF$104,32,0))</f>
        <v/>
      </c>
      <c r="E59" s="172"/>
      <c r="F59" s="173"/>
      <c r="G59" s="174" t="str">
        <f>IF(VLOOKUP($G$7,一覧表2!$A$5:$CF$104,33,0)="","",VLOOKUP($G$7,一覧表2!$A$5:$CF$104,33,0))</f>
        <v/>
      </c>
      <c r="H59" s="175"/>
      <c r="I59" s="176"/>
    </row>
    <row r="60" spans="1:9" ht="18.2" customHeight="1" x14ac:dyDescent="0.4">
      <c r="A60" s="164"/>
      <c r="B60" s="154" t="str">
        <f>IF(VLOOKUP($G$7,一覧表2!$A$5:$CF$104,34,0)="","",VLOOKUP($G$7,一覧表2!$A$5:$CF$104,34,0))</f>
        <v/>
      </c>
      <c r="C60" s="155"/>
      <c r="D60" s="177" t="str">
        <f>IF(VLOOKUP($G$7,一覧表2!$A$5:$CF$104,35,0)="","",VLOOKUP($G$7,一覧表2!$A$5:$CF$104,35,0))</f>
        <v/>
      </c>
      <c r="E60" s="178"/>
      <c r="F60" s="179"/>
      <c r="G60" s="180" t="str">
        <f>IF(VLOOKUP($G$7,一覧表2!$A$5:$CF$104,36,0)="","",VLOOKUP($G$7,一覧表2!$A$5:$CF$104,36,0))</f>
        <v/>
      </c>
      <c r="H60" s="181"/>
      <c r="I60" s="182"/>
    </row>
    <row r="61" spans="1:9" ht="18.2" customHeight="1" x14ac:dyDescent="0.4">
      <c r="A61" s="164"/>
      <c r="B61" s="154" t="str">
        <f>IF(VLOOKUP($G$7,一覧表2!$A$5:$CF$104,37,0)="","",VLOOKUP($G$7,一覧表2!$A$5:$CF$104,37,0))</f>
        <v/>
      </c>
      <c r="C61" s="155"/>
      <c r="D61" s="171" t="str">
        <f>IF(VLOOKUP($G$7,一覧表2!$A$5:$CF$104,38,0)="","",VLOOKUP($G$7,一覧表2!$A$5:$CF$104,38,0))</f>
        <v/>
      </c>
      <c r="E61" s="172"/>
      <c r="F61" s="173"/>
      <c r="G61" s="174" t="str">
        <f>IF(VLOOKUP($G$7,一覧表2!$A$5:$CF$104,39,0)="","",VLOOKUP($G$7,一覧表2!$A$5:$CF$104,39,0))</f>
        <v/>
      </c>
      <c r="H61" s="175"/>
      <c r="I61" s="176"/>
    </row>
    <row r="62" spans="1:9" ht="18.2" customHeight="1" x14ac:dyDescent="0.4">
      <c r="A62" s="164"/>
      <c r="B62" s="154" t="str">
        <f>IF(VLOOKUP($G$7,一覧表2!$A$5:$CF$104,40,0)="","",VLOOKUP($G$7,一覧表2!$A$5:$CF$104,40,0))</f>
        <v/>
      </c>
      <c r="C62" s="155"/>
      <c r="D62" s="156" t="str">
        <f>IF(VLOOKUP($G$7,一覧表2!$A$5:$CF$104,41,0)="","",VLOOKUP($G$7,一覧表2!$A$5:$CF$104,41,0))</f>
        <v/>
      </c>
      <c r="E62" s="157"/>
      <c r="F62" s="183"/>
      <c r="G62" s="174" t="str">
        <f>IF(VLOOKUP($G$7,一覧表2!$A$5:$CF$104,42,0)="","",VLOOKUP($G$7,一覧表2!$A$5:$CF$104,42,0))</f>
        <v/>
      </c>
      <c r="H62" s="175"/>
      <c r="I62" s="176"/>
    </row>
    <row r="63" spans="1:9" ht="18.2" customHeight="1" thickBot="1" x14ac:dyDescent="0.45">
      <c r="A63" s="165"/>
      <c r="B63" s="154" t="str">
        <f>IF(VLOOKUP($G$7,一覧表2!$A$5:$CF$104,43,0)="","",VLOOKUP($G$7,一覧表2!$A$5:$CF$104,43,0))</f>
        <v/>
      </c>
      <c r="C63" s="155"/>
      <c r="D63" s="228" t="str">
        <f>IF(VLOOKUP($G$7,一覧表2!$A$5:$CF$104,44,0)="","",VLOOKUP($G$7,一覧表2!$A$5:$CF$104,44,0))</f>
        <v/>
      </c>
      <c r="E63" s="227"/>
      <c r="F63" s="230"/>
      <c r="G63" s="228" t="str">
        <f>IF(VLOOKUP($G$7,一覧表2!$A$5:$CF$104,45,0)="","",VLOOKUP($G$7,一覧表2!$A$5:$CF$104,45,0))</f>
        <v/>
      </c>
      <c r="H63" s="227"/>
      <c r="I63" s="229"/>
    </row>
    <row r="64" spans="1:9" ht="18.2" customHeight="1" x14ac:dyDescent="0.4">
      <c r="A64" s="147"/>
      <c r="B64" s="148" t="s">
        <v>99</v>
      </c>
      <c r="C64" s="149"/>
      <c r="D64" s="148" t="s">
        <v>100</v>
      </c>
      <c r="E64" s="162"/>
      <c r="F64" s="149"/>
      <c r="G64" s="148" t="s">
        <v>101</v>
      </c>
      <c r="H64" s="162"/>
      <c r="I64" s="163"/>
    </row>
    <row r="65" spans="1:9" ht="18.2" customHeight="1" x14ac:dyDescent="0.4">
      <c r="A65" s="153" t="s">
        <v>102</v>
      </c>
      <c r="B65" s="174" t="s">
        <v>103</v>
      </c>
      <c r="C65" s="185"/>
      <c r="D65" s="186" t="str">
        <f>IF(VLOOKUP($G$7,一覧表2!$A$5:$CF$104,46,0)="","",VLOOKUP($G$7,一覧表2!$A$5:$CF$104,46,0))</f>
        <v/>
      </c>
      <c r="E65" s="187"/>
      <c r="F65" s="188"/>
      <c r="G65" s="156" t="str">
        <f>IF(VLOOKUP($G$7,一覧表2!$A$5:$CF$104,47,0)="","",VLOOKUP($G$7,一覧表2!$A$5:$CF$104,47,0))</f>
        <v/>
      </c>
      <c r="H65" s="157"/>
      <c r="I65" s="158"/>
    </row>
    <row r="66" spans="1:9" ht="18.2" customHeight="1" x14ac:dyDescent="0.4">
      <c r="A66" s="153"/>
      <c r="B66" s="174" t="s">
        <v>104</v>
      </c>
      <c r="C66" s="185"/>
      <c r="D66" s="186" t="str">
        <f>IF(VLOOKUP($G$7,一覧表2!$A$5:$CF$104,48,0)="","",VLOOKUP($G$7,一覧表2!$A$5:$CF$104,48,0))</f>
        <v/>
      </c>
      <c r="E66" s="187"/>
      <c r="F66" s="188"/>
      <c r="G66" s="156" t="str">
        <f>IF(VLOOKUP($G$7,一覧表2!$A$5:$CF$104,49,0)="","",VLOOKUP($G$7,一覧表2!$A$5:$CF$104,49,0))</f>
        <v/>
      </c>
      <c r="H66" s="157"/>
      <c r="I66" s="158"/>
    </row>
    <row r="67" spans="1:9" ht="18.2" customHeight="1" x14ac:dyDescent="0.4">
      <c r="A67" s="153"/>
      <c r="B67" s="174" t="s">
        <v>105</v>
      </c>
      <c r="C67" s="185"/>
      <c r="D67" s="186" t="str">
        <f>IF(VLOOKUP($G$7,一覧表2!$A$5:$CF$104,50,0)="","",VLOOKUP($G$7,一覧表2!$A$5:$CF$104,50,0))</f>
        <v/>
      </c>
      <c r="E67" s="187"/>
      <c r="F67" s="188"/>
      <c r="G67" s="156" t="str">
        <f>IF(VLOOKUP($G$7,一覧表2!$A$5:$CF$104,51,0)="","",VLOOKUP($G$7,一覧表2!$A$5:$CF$104,51,0))</f>
        <v/>
      </c>
      <c r="H67" s="157"/>
      <c r="I67" s="158"/>
    </row>
    <row r="68" spans="1:9" ht="18.2" customHeight="1" x14ac:dyDescent="0.4">
      <c r="A68" s="153"/>
      <c r="B68" s="174" t="s">
        <v>106</v>
      </c>
      <c r="C68" s="185"/>
      <c r="D68" s="186" t="str">
        <f>IF(VLOOKUP($G$7,一覧表2!$A$5:$CF$104,52,0)="","",VLOOKUP($G$7,一覧表2!$A$5:$CF$104,52,0))</f>
        <v/>
      </c>
      <c r="E68" s="187"/>
      <c r="F68" s="188"/>
      <c r="G68" s="156" t="str">
        <f>IF(VLOOKUP($G$7,一覧表2!$A$5:$CF$104,53,0)="","",VLOOKUP($G$7,一覧表2!$A$5:$CF$104,53,0))</f>
        <v/>
      </c>
      <c r="H68" s="157"/>
      <c r="I68" s="158"/>
    </row>
    <row r="69" spans="1:9" ht="18.2" customHeight="1" thickBot="1" x14ac:dyDescent="0.45">
      <c r="A69" s="159"/>
      <c r="B69" s="184" t="s">
        <v>107</v>
      </c>
      <c r="C69" s="189"/>
      <c r="D69" s="236" t="str">
        <f>IF(VLOOKUP($G$7,一覧表2!$A$5:$CF$104,54,0)="","",VLOOKUP($G$7,一覧表2!$A$5:$CF$104,54,0))</f>
        <v/>
      </c>
      <c r="E69" s="237"/>
      <c r="F69" s="238"/>
      <c r="G69" s="228" t="str">
        <f>IF(VLOOKUP($G$7,一覧表2!$A$5:$CF$104,55,0)="","",VLOOKUP($G$7,一覧表2!$A$5:$CF$104,55,0))</f>
        <v/>
      </c>
      <c r="H69" s="227"/>
      <c r="I69" s="229"/>
    </row>
    <row r="70" spans="1:9" ht="18.2" customHeight="1" x14ac:dyDescent="0.4">
      <c r="A70" s="190"/>
      <c r="B70" s="148" t="s">
        <v>8</v>
      </c>
      <c r="C70" s="149"/>
      <c r="D70" s="148" t="s">
        <v>9</v>
      </c>
      <c r="E70" s="149"/>
      <c r="F70" s="191" t="s">
        <v>108</v>
      </c>
      <c r="G70" s="192" t="s">
        <v>7</v>
      </c>
      <c r="H70" s="148" t="s">
        <v>109</v>
      </c>
      <c r="I70" s="163"/>
    </row>
    <row r="71" spans="1:9" ht="18.2" customHeight="1" x14ac:dyDescent="0.4">
      <c r="A71" s="153" t="s">
        <v>110</v>
      </c>
      <c r="B71" s="156" t="str">
        <f>IF(VLOOKUP($G$7,一覧表2!$A$5:$CF$104,56,0)="","",VLOOKUP($G$7,一覧表2!$A$5:$CF$104,56,0))</f>
        <v/>
      </c>
      <c r="C71" s="183"/>
      <c r="D71" s="186" t="str">
        <f>IF(VLOOKUP($G$7,一覧表2!$A$5:$CF$104,57,0)="","",VLOOKUP($G$7,一覧表2!$A$5:$CF$104,57,0))</f>
        <v/>
      </c>
      <c r="E71" s="188"/>
      <c r="F71" s="239" t="str">
        <f>IF(VLOOKUP($G$7,一覧表2!$A$5:$CF$104,58,0)="","",VLOOKUP($G$7,一覧表2!$A$5:$CF$104,58,0))</f>
        <v/>
      </c>
      <c r="G71" s="239" t="str">
        <f>IF(VLOOKUP($G$7,一覧表2!$A$5:$CF$104,59,0)="","",VLOOKUP($G$7,一覧表2!$A$5:$CF$104,59,0))</f>
        <v/>
      </c>
      <c r="H71" s="156" t="str">
        <f>IF(VLOOKUP($G$7,一覧表2!$A$5:$CF$104,60,0)="","",VLOOKUP($G$7,一覧表2!$A$5:$CF$104,60,0))</f>
        <v/>
      </c>
      <c r="I71" s="158"/>
    </row>
    <row r="72" spans="1:9" ht="18.2" customHeight="1" x14ac:dyDescent="0.4">
      <c r="A72" s="153"/>
      <c r="B72" s="156" t="str">
        <f>IF(VLOOKUP($G$7,一覧表2!$A$5:$CF$104,61,0)="","",VLOOKUP($G$7,一覧表2!$A$5:$CF$104,61,0))</f>
        <v/>
      </c>
      <c r="C72" s="183"/>
      <c r="D72" s="186" t="str">
        <f>IF(VLOOKUP($G$7,一覧表2!$A$5:$CF$104,62,0)="","",VLOOKUP($G$7,一覧表2!$A$5:$CF$104,62,0))</f>
        <v/>
      </c>
      <c r="E72" s="188"/>
      <c r="F72" s="239" t="str">
        <f>IF(VLOOKUP($G$7,一覧表2!$A$5:$CF$104,63,0)="","",VLOOKUP($G$7,一覧表2!$A$5:$CF$104,63,0))</f>
        <v/>
      </c>
      <c r="G72" s="239" t="str">
        <f>IF(VLOOKUP($G$7,一覧表2!$A$5:$CF$104,64,0)="","",VLOOKUP($G$7,一覧表2!$A$5:$CF$104,64,0))</f>
        <v/>
      </c>
      <c r="H72" s="156" t="str">
        <f>IF(VLOOKUP($G$7,一覧表2!$A$5:$CF$104,65,0)="","",VLOOKUP($G$7,一覧表2!$A$5:$CF$104,65,0))</f>
        <v/>
      </c>
      <c r="I72" s="158"/>
    </row>
    <row r="73" spans="1:9" ht="18.2" customHeight="1" x14ac:dyDescent="0.4">
      <c r="A73" s="153"/>
      <c r="B73" s="156" t="str">
        <f>IF(VLOOKUP($G$7,一覧表2!$A$5:$CF$104,66,0)="","",VLOOKUP($G$7,一覧表2!$A$5:$CF$104,66,0))</f>
        <v/>
      </c>
      <c r="C73" s="183"/>
      <c r="D73" s="186" t="str">
        <f>IF(VLOOKUP($G$7,一覧表2!$A$5:$CF$104,67,0)="","",VLOOKUP($G$7,一覧表2!$A$5:$CF$104,67,0))</f>
        <v/>
      </c>
      <c r="E73" s="188"/>
      <c r="F73" s="239" t="str">
        <f>IF(VLOOKUP($G$7,一覧表2!$A$5:$CF$104,68,0)="","",VLOOKUP($G$7,一覧表2!$A$5:$CF$104,68,0))</f>
        <v/>
      </c>
      <c r="G73" s="239" t="str">
        <f>IF(VLOOKUP($G$7,一覧表2!$A$5:$CF$104,69,0)="","",VLOOKUP($G$7,一覧表2!$A$5:$CF$104,69,0))</f>
        <v/>
      </c>
      <c r="H73" s="156" t="str">
        <f>IF(VLOOKUP($G$7,一覧表2!$A$5:$CF$104,70,0)="","",VLOOKUP($G$7,一覧表2!$A$5:$CF$104,70,0))</f>
        <v/>
      </c>
      <c r="I73" s="158"/>
    </row>
    <row r="74" spans="1:9" ht="18.2" customHeight="1" x14ac:dyDescent="0.4">
      <c r="A74" s="153"/>
      <c r="B74" s="156" t="str">
        <f>IF(VLOOKUP($G$7,一覧表2!$A$5:$CF$104,71,0)="","",VLOOKUP($G$7,一覧表2!$A$5:$CF$104,71,0))</f>
        <v/>
      </c>
      <c r="C74" s="183"/>
      <c r="D74" s="186" t="str">
        <f>IF(VLOOKUP($G$7,一覧表2!$A$5:$CF$104,72,0)="","",VLOOKUP($G$7,一覧表2!$A$5:$CF$104,72,0))</f>
        <v/>
      </c>
      <c r="E74" s="188"/>
      <c r="F74" s="239" t="str">
        <f>IF(VLOOKUP($G$7,一覧表2!$A$5:$CF$104,73,0)="","",VLOOKUP($G$7,一覧表2!$A$5:$CF$104,73,0))</f>
        <v/>
      </c>
      <c r="G74" s="239" t="str">
        <f>IF(VLOOKUP($G$7,一覧表2!$A$5:$CF$104,74,0)="","",VLOOKUP($G$7,一覧表2!$A$5:$CF$104,74,0))</f>
        <v/>
      </c>
      <c r="H74" s="156" t="str">
        <f>IF(VLOOKUP($G$7,一覧表2!$A$5:$CF$104,75,0)="","",VLOOKUP($G$7,一覧表2!$A$5:$CF$104,75,0))</f>
        <v/>
      </c>
      <c r="I74" s="158"/>
    </row>
    <row r="75" spans="1:9" ht="18.2" customHeight="1" thickBot="1" x14ac:dyDescent="0.45">
      <c r="A75" s="159"/>
      <c r="B75" s="228" t="str">
        <f>IF(VLOOKUP($G$7,一覧表2!$A$5:$CF$104,76,0)="","",VLOOKUP($G$7,一覧表2!$A$5:$CF$104,76,0))</f>
        <v/>
      </c>
      <c r="C75" s="230"/>
      <c r="D75" s="236" t="str">
        <f>IF(VLOOKUP($G$7,一覧表2!$A$5:$CF$104,77,0)="","",VLOOKUP($G$7,一覧表2!$A$5:$CF$104,77,0))</f>
        <v/>
      </c>
      <c r="E75" s="238"/>
      <c r="F75" s="240" t="str">
        <f>IF(VLOOKUP($G$7,一覧表2!$A$5:$CF$104,78,0)="","",VLOOKUP($G$7,一覧表2!$A$5:$CF$104,78,0))</f>
        <v/>
      </c>
      <c r="G75" s="241" t="str">
        <f>IF(VLOOKUP($G$7,一覧表2!$A$5:$CF$104,79,0)="","",VLOOKUP($G$7,一覧表2!$A$5:$CF$104,79,0))</f>
        <v/>
      </c>
      <c r="H75" s="228" t="str">
        <f>IF(VLOOKUP($G$7,一覧表2!$A$5:$CF$104,80,0)="","",VLOOKUP($G$7,一覧表2!$A$5:$CF$104,80,0))</f>
        <v/>
      </c>
      <c r="I75" s="229"/>
    </row>
    <row r="76" spans="1:9" ht="18.2" customHeight="1" x14ac:dyDescent="0.4">
      <c r="A76" s="194" t="s">
        <v>111</v>
      </c>
      <c r="B76" s="242" t="s">
        <v>112</v>
      </c>
      <c r="C76" s="243"/>
      <c r="D76" s="243"/>
      <c r="E76" s="244"/>
      <c r="F76" s="242" t="s">
        <v>113</v>
      </c>
      <c r="G76" s="243"/>
      <c r="H76" s="245"/>
      <c r="I76" s="246"/>
    </row>
    <row r="77" spans="1:9" ht="18.2" customHeight="1" x14ac:dyDescent="0.4">
      <c r="A77" s="195"/>
      <c r="B77" s="247" t="str">
        <f>IF(VLOOKUP($G$7,一覧表2!$A$5:$CF$104,81,0)="","",VLOOKUP($G$7,一覧表2!$A$5:$CF$104,81,0))</f>
        <v/>
      </c>
      <c r="C77" s="248"/>
      <c r="D77" s="248"/>
      <c r="E77" s="249"/>
      <c r="F77" s="247" t="str">
        <f>IF(VLOOKUP($G$7,一覧表2!$A$5:$CF$104,82,0)="","",VLOOKUP($G$7,一覧表2!$A$5:$CF$104,82,0))</f>
        <v/>
      </c>
      <c r="G77" s="248"/>
      <c r="H77" s="248"/>
      <c r="I77" s="250"/>
    </row>
    <row r="78" spans="1:9" ht="18.2" customHeight="1" x14ac:dyDescent="0.4">
      <c r="A78" s="195"/>
      <c r="B78" s="251" t="s">
        <v>114</v>
      </c>
      <c r="C78" s="252"/>
      <c r="D78" s="252"/>
      <c r="E78" s="253"/>
      <c r="F78" s="251" t="s">
        <v>115</v>
      </c>
      <c r="G78" s="252"/>
      <c r="H78" s="254"/>
      <c r="I78" s="255"/>
    </row>
    <row r="79" spans="1:9" ht="18.2" customHeight="1" thickBot="1" x14ac:dyDescent="0.45">
      <c r="A79" s="195"/>
      <c r="B79" s="256" t="s">
        <v>12</v>
      </c>
      <c r="C79" s="257"/>
      <c r="D79" s="257" t="str">
        <f>IF(VLOOKUP($G$7,一覧表2!$A$5:$CF$104,83,0)="","",VLOOKUP($G$7,一覧表2!$A$5:$CF$104,83,0))</f>
        <v/>
      </c>
      <c r="E79" s="258"/>
      <c r="F79" s="259" t="str">
        <f>IF(VLOOKUP($G$7,一覧表2!$A$5:$CF$104,84,0)="","",VLOOKUP($G$7,一覧表2!$A$5:$CF$104,84,0))</f>
        <v/>
      </c>
      <c r="G79" s="260"/>
      <c r="H79" s="260"/>
      <c r="I79" s="261"/>
    </row>
    <row r="80" spans="1:9" ht="18.2" customHeight="1" x14ac:dyDescent="0.4">
      <c r="A80" s="196" t="s">
        <v>116</v>
      </c>
      <c r="B80" s="197"/>
      <c r="C80" s="198" t="s">
        <v>117</v>
      </c>
      <c r="D80" s="199"/>
      <c r="E80" s="199"/>
      <c r="F80" s="199"/>
      <c r="G80" s="199"/>
      <c r="H80" s="199"/>
      <c r="I80" s="200"/>
    </row>
    <row r="81" spans="1:9" ht="18.2" customHeight="1" x14ac:dyDescent="0.4">
      <c r="A81" s="201"/>
      <c r="B81" s="202"/>
      <c r="C81" s="146"/>
      <c r="D81" s="146"/>
      <c r="E81" s="203" t="s">
        <v>118</v>
      </c>
      <c r="F81" s="204" t="s">
        <v>119</v>
      </c>
      <c r="G81" s="204"/>
      <c r="H81" s="204"/>
      <c r="I81" s="205"/>
    </row>
    <row r="82" spans="1:9" ht="18.2" customHeight="1" x14ac:dyDescent="0.4">
      <c r="A82" s="201"/>
      <c r="B82" s="202"/>
      <c r="C82" s="203" t="s">
        <v>80</v>
      </c>
      <c r="D82" s="206" t="s">
        <v>120</v>
      </c>
      <c r="E82" s="146" t="s">
        <v>121</v>
      </c>
      <c r="F82" s="146"/>
      <c r="G82" s="146"/>
      <c r="H82" s="146"/>
      <c r="I82" s="205"/>
    </row>
    <row r="83" spans="1:9" ht="18.2" customHeight="1" thickBot="1" x14ac:dyDescent="0.45">
      <c r="A83" s="207"/>
      <c r="B83" s="208"/>
      <c r="C83" s="209"/>
      <c r="D83" s="193"/>
      <c r="E83" s="193"/>
      <c r="F83" s="193"/>
      <c r="G83" s="193"/>
      <c r="H83" s="193"/>
      <c r="I83" s="210"/>
    </row>
    <row r="84" spans="1:9" ht="18.2" customHeight="1" x14ac:dyDescent="0.4">
      <c r="A84" s="194" t="s">
        <v>122</v>
      </c>
      <c r="B84" s="211"/>
      <c r="C84" s="212"/>
      <c r="D84" s="212"/>
      <c r="E84" s="212"/>
      <c r="F84" s="212"/>
      <c r="G84" s="212"/>
      <c r="H84" s="212"/>
      <c r="I84" s="213"/>
    </row>
    <row r="85" spans="1:9" ht="18.2" customHeight="1" x14ac:dyDescent="0.4">
      <c r="A85" s="195"/>
      <c r="B85" s="214"/>
      <c r="C85" s="215"/>
      <c r="D85" s="215"/>
      <c r="E85" s="215"/>
      <c r="F85" s="215"/>
      <c r="G85" s="215"/>
      <c r="H85" s="215"/>
      <c r="I85" s="216"/>
    </row>
    <row r="86" spans="1:9" ht="18.2" customHeight="1" x14ac:dyDescent="0.4">
      <c r="A86" s="195"/>
      <c r="B86" s="211"/>
      <c r="C86" s="212"/>
      <c r="D86" s="212"/>
      <c r="E86" s="212"/>
      <c r="F86" s="212"/>
      <c r="G86" s="212"/>
      <c r="H86" s="212"/>
      <c r="I86" s="213"/>
    </row>
    <row r="87" spans="1:9" ht="18.2" customHeight="1" x14ac:dyDescent="0.4">
      <c r="A87" s="195"/>
      <c r="B87" s="211"/>
      <c r="C87" s="212"/>
      <c r="D87" s="212"/>
      <c r="E87" s="212"/>
      <c r="F87" s="212"/>
      <c r="G87" s="212"/>
      <c r="H87" s="212"/>
      <c r="I87" s="213"/>
    </row>
    <row r="88" spans="1:9" ht="18.2" customHeight="1" thickBot="1" x14ac:dyDescent="0.45">
      <c r="A88" s="217"/>
      <c r="B88" s="193"/>
      <c r="C88" s="193"/>
      <c r="D88" s="193"/>
      <c r="E88" s="193"/>
      <c r="F88" s="193"/>
      <c r="G88" s="193"/>
      <c r="H88" s="193"/>
      <c r="I88" s="210"/>
    </row>
    <row r="90" spans="1:9" x14ac:dyDescent="0.4">
      <c r="A90" s="218" t="s">
        <v>123</v>
      </c>
      <c r="B90" s="219" t="s">
        <v>124</v>
      </c>
      <c r="C90" s="219"/>
      <c r="D90" s="219"/>
      <c r="E90" s="219"/>
      <c r="F90" s="219"/>
      <c r="G90" s="219"/>
      <c r="H90" s="219"/>
      <c r="I90" s="219"/>
    </row>
  </sheetData>
  <sheetProtection algorithmName="SHA-512" hashValue="hjlK98A20++nQzUxm99rWhWs63cGEWHHogX3CVjlKRf+2IVxlX8es2PYmSml6hdePmLyAg6IVDZrBve7z/PY0Q==" saltValue="84T6evrTkqLyGRontQGX1Q==" spinCount="100000" sheet="1"/>
  <mergeCells count="183">
    <mergeCell ref="A84:A88"/>
    <mergeCell ref="B90:I90"/>
    <mergeCell ref="B77:E77"/>
    <mergeCell ref="F77:I77"/>
    <mergeCell ref="D49:I49"/>
    <mergeCell ref="D50:I50"/>
    <mergeCell ref="D51:I51"/>
    <mergeCell ref="D52:I52"/>
    <mergeCell ref="D53:I53"/>
    <mergeCell ref="G55:I55"/>
    <mergeCell ref="B79:C79"/>
    <mergeCell ref="D79:E79"/>
    <mergeCell ref="A80:B83"/>
    <mergeCell ref="C80:I80"/>
    <mergeCell ref="F81:H81"/>
    <mergeCell ref="F79:I79"/>
    <mergeCell ref="A76:A79"/>
    <mergeCell ref="B76:C76"/>
    <mergeCell ref="D76:E76"/>
    <mergeCell ref="F76:G76"/>
    <mergeCell ref="H76:I76"/>
    <mergeCell ref="B78:E78"/>
    <mergeCell ref="F78:G78"/>
    <mergeCell ref="B74:C74"/>
    <mergeCell ref="D74:E74"/>
    <mergeCell ref="H74:I74"/>
    <mergeCell ref="B75:C75"/>
    <mergeCell ref="D75:E75"/>
    <mergeCell ref="H75:I75"/>
    <mergeCell ref="A71:A74"/>
    <mergeCell ref="B71:C71"/>
    <mergeCell ref="D71:E71"/>
    <mergeCell ref="H71:I71"/>
    <mergeCell ref="B72:C72"/>
    <mergeCell ref="D72:E72"/>
    <mergeCell ref="H72:I72"/>
    <mergeCell ref="B73:C73"/>
    <mergeCell ref="D73:E73"/>
    <mergeCell ref="H73:I73"/>
    <mergeCell ref="B69:C69"/>
    <mergeCell ref="D69:F69"/>
    <mergeCell ref="G69:I69"/>
    <mergeCell ref="B70:C70"/>
    <mergeCell ref="D70:E70"/>
    <mergeCell ref="H70:I70"/>
    <mergeCell ref="B67:C67"/>
    <mergeCell ref="D67:F67"/>
    <mergeCell ref="G67:I67"/>
    <mergeCell ref="B68:C68"/>
    <mergeCell ref="D68:F68"/>
    <mergeCell ref="G68:I68"/>
    <mergeCell ref="B64:C64"/>
    <mergeCell ref="D64:F64"/>
    <mergeCell ref="G64:I64"/>
    <mergeCell ref="A65:A68"/>
    <mergeCell ref="B65:C65"/>
    <mergeCell ref="D65:F65"/>
    <mergeCell ref="G65:I65"/>
    <mergeCell ref="B66:C66"/>
    <mergeCell ref="D66:F66"/>
    <mergeCell ref="G66:I66"/>
    <mergeCell ref="G61:I61"/>
    <mergeCell ref="B62:C62"/>
    <mergeCell ref="D62:F62"/>
    <mergeCell ref="G62:I62"/>
    <mergeCell ref="B63:C63"/>
    <mergeCell ref="D63:F63"/>
    <mergeCell ref="G63:I63"/>
    <mergeCell ref="A58:A63"/>
    <mergeCell ref="B58:C58"/>
    <mergeCell ref="B59:C59"/>
    <mergeCell ref="D59:F59"/>
    <mergeCell ref="G59:I59"/>
    <mergeCell ref="B60:C60"/>
    <mergeCell ref="D60:F60"/>
    <mergeCell ref="G60:I60"/>
    <mergeCell ref="B61:C61"/>
    <mergeCell ref="D61:F61"/>
    <mergeCell ref="A54:A57"/>
    <mergeCell ref="B54:C54"/>
    <mergeCell ref="D54:E54"/>
    <mergeCell ref="G54:I54"/>
    <mergeCell ref="B55:C55"/>
    <mergeCell ref="B56:C56"/>
    <mergeCell ref="B57:C57"/>
    <mergeCell ref="G56:I56"/>
    <mergeCell ref="G57:I57"/>
    <mergeCell ref="D48:I48"/>
    <mergeCell ref="B49:C49"/>
    <mergeCell ref="B50:C50"/>
    <mergeCell ref="B51:C51"/>
    <mergeCell ref="B52:C52"/>
    <mergeCell ref="B53:C53"/>
    <mergeCell ref="B43:C43"/>
    <mergeCell ref="E43:I43"/>
    <mergeCell ref="B44:I44"/>
    <mergeCell ref="C18:E19"/>
    <mergeCell ref="B46:C46"/>
    <mergeCell ref="E46:H46"/>
    <mergeCell ref="A47:A52"/>
    <mergeCell ref="B47:C47"/>
    <mergeCell ref="D47:I47"/>
    <mergeCell ref="B48:C48"/>
    <mergeCell ref="G38:I38"/>
    <mergeCell ref="B39:C39"/>
    <mergeCell ref="D39:D43"/>
    <mergeCell ref="E39:I39"/>
    <mergeCell ref="B40:C40"/>
    <mergeCell ref="E40:I40"/>
    <mergeCell ref="B41:C41"/>
    <mergeCell ref="E41:I41"/>
    <mergeCell ref="B42:C42"/>
    <mergeCell ref="E42:I42"/>
    <mergeCell ref="B35:C35"/>
    <mergeCell ref="B36:C36"/>
    <mergeCell ref="D36:F36"/>
    <mergeCell ref="G36:I36"/>
    <mergeCell ref="A37:A38"/>
    <mergeCell ref="B37:C37"/>
    <mergeCell ref="D37:F37"/>
    <mergeCell ref="G37:I37"/>
    <mergeCell ref="B38:C38"/>
    <mergeCell ref="D38:F38"/>
    <mergeCell ref="B32:C32"/>
    <mergeCell ref="D32:F32"/>
    <mergeCell ref="G32:I32"/>
    <mergeCell ref="A33:A34"/>
    <mergeCell ref="B33:C33"/>
    <mergeCell ref="D33:F33"/>
    <mergeCell ref="G33:I33"/>
    <mergeCell ref="B34:C34"/>
    <mergeCell ref="D34:F34"/>
    <mergeCell ref="G34:I34"/>
    <mergeCell ref="D28:I28"/>
    <mergeCell ref="B29:C29"/>
    <mergeCell ref="D29:I29"/>
    <mergeCell ref="B30:C30"/>
    <mergeCell ref="D30:I30"/>
    <mergeCell ref="B31:C31"/>
    <mergeCell ref="G31:I31"/>
    <mergeCell ref="B24:C24"/>
    <mergeCell ref="E24:H24"/>
    <mergeCell ref="A25:A29"/>
    <mergeCell ref="B25:C25"/>
    <mergeCell ref="D25:I25"/>
    <mergeCell ref="B26:C26"/>
    <mergeCell ref="D26:I26"/>
    <mergeCell ref="B27:C27"/>
    <mergeCell ref="D27:I27"/>
    <mergeCell ref="B28:C28"/>
    <mergeCell ref="B20:B23"/>
    <mergeCell ref="C20:E20"/>
    <mergeCell ref="H20:I20"/>
    <mergeCell ref="C21:E21"/>
    <mergeCell ref="H21:I21"/>
    <mergeCell ref="C22:E22"/>
    <mergeCell ref="H22:I22"/>
    <mergeCell ref="C23:E23"/>
    <mergeCell ref="H23:I23"/>
    <mergeCell ref="B16:B17"/>
    <mergeCell ref="C16:E17"/>
    <mergeCell ref="F16:F17"/>
    <mergeCell ref="G16:I17"/>
    <mergeCell ref="A17:A22"/>
    <mergeCell ref="B18:B19"/>
    <mergeCell ref="F18:F19"/>
    <mergeCell ref="G18:I19"/>
    <mergeCell ref="C13:G13"/>
    <mergeCell ref="B14:C14"/>
    <mergeCell ref="E14:G14"/>
    <mergeCell ref="B15:C15"/>
    <mergeCell ref="D15:G15"/>
    <mergeCell ref="B8:E8"/>
    <mergeCell ref="B9:E9"/>
    <mergeCell ref="B10:E10"/>
    <mergeCell ref="B11:G12"/>
    <mergeCell ref="D1:F1"/>
    <mergeCell ref="A3:B3"/>
    <mergeCell ref="C3:I3"/>
    <mergeCell ref="A5:B5"/>
    <mergeCell ref="C5:I5"/>
    <mergeCell ref="B7:E7"/>
    <mergeCell ref="H7:I14"/>
  </mergeCells>
  <phoneticPr fontId="4"/>
  <pageMargins left="0.39370078740157483" right="0" top="0" bottom="0" header="0" footer="0"/>
  <pageSetup paperSize="9" orientation="portrait" horizontalDpi="4294967293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EF1F-144D-4CC1-B421-CF113019F3DE}">
  <sheetPr codeName="Sheet4"/>
  <dimension ref="A1:L90"/>
  <sheetViews>
    <sheetView tabSelected="1" view="pageBreakPreview" zoomScaleNormal="100" zoomScaleSheetLayoutView="100" workbookViewId="0">
      <selection activeCell="D15" sqref="D15:G15"/>
    </sheetView>
  </sheetViews>
  <sheetFormatPr defaultRowHeight="13.5" x14ac:dyDescent="0.4"/>
  <cols>
    <col min="1" max="2" width="9" style="1"/>
    <col min="3" max="3" width="10.125" style="1" customWidth="1"/>
    <col min="4" max="258" width="9" style="1"/>
    <col min="259" max="259" width="10.125" style="1" customWidth="1"/>
    <col min="260" max="514" width="9" style="1"/>
    <col min="515" max="515" width="10.125" style="1" customWidth="1"/>
    <col min="516" max="770" width="9" style="1"/>
    <col min="771" max="771" width="10.125" style="1" customWidth="1"/>
    <col min="772" max="1026" width="9" style="1"/>
    <col min="1027" max="1027" width="10.125" style="1" customWidth="1"/>
    <col min="1028" max="1282" width="9" style="1"/>
    <col min="1283" max="1283" width="10.125" style="1" customWidth="1"/>
    <col min="1284" max="1538" width="9" style="1"/>
    <col min="1539" max="1539" width="10.125" style="1" customWidth="1"/>
    <col min="1540" max="1794" width="9" style="1"/>
    <col min="1795" max="1795" width="10.125" style="1" customWidth="1"/>
    <col min="1796" max="2050" width="9" style="1"/>
    <col min="2051" max="2051" width="10.125" style="1" customWidth="1"/>
    <col min="2052" max="2306" width="9" style="1"/>
    <col min="2307" max="2307" width="10.125" style="1" customWidth="1"/>
    <col min="2308" max="2562" width="9" style="1"/>
    <col min="2563" max="2563" width="10.125" style="1" customWidth="1"/>
    <col min="2564" max="2818" width="9" style="1"/>
    <col min="2819" max="2819" width="10.125" style="1" customWidth="1"/>
    <col min="2820" max="3074" width="9" style="1"/>
    <col min="3075" max="3075" width="10.125" style="1" customWidth="1"/>
    <col min="3076" max="3330" width="9" style="1"/>
    <col min="3331" max="3331" width="10.125" style="1" customWidth="1"/>
    <col min="3332" max="3586" width="9" style="1"/>
    <col min="3587" max="3587" width="10.125" style="1" customWidth="1"/>
    <col min="3588" max="3842" width="9" style="1"/>
    <col min="3843" max="3843" width="10.125" style="1" customWidth="1"/>
    <col min="3844" max="4098" width="9" style="1"/>
    <col min="4099" max="4099" width="10.125" style="1" customWidth="1"/>
    <col min="4100" max="4354" width="9" style="1"/>
    <col min="4355" max="4355" width="10.125" style="1" customWidth="1"/>
    <col min="4356" max="4610" width="9" style="1"/>
    <col min="4611" max="4611" width="10.125" style="1" customWidth="1"/>
    <col min="4612" max="4866" width="9" style="1"/>
    <col min="4867" max="4867" width="10.125" style="1" customWidth="1"/>
    <col min="4868" max="5122" width="9" style="1"/>
    <col min="5123" max="5123" width="10.125" style="1" customWidth="1"/>
    <col min="5124" max="5378" width="9" style="1"/>
    <col min="5379" max="5379" width="10.125" style="1" customWidth="1"/>
    <col min="5380" max="5634" width="9" style="1"/>
    <col min="5635" max="5635" width="10.125" style="1" customWidth="1"/>
    <col min="5636" max="5890" width="9" style="1"/>
    <col min="5891" max="5891" width="10.125" style="1" customWidth="1"/>
    <col min="5892" max="6146" width="9" style="1"/>
    <col min="6147" max="6147" width="10.125" style="1" customWidth="1"/>
    <col min="6148" max="6402" width="9" style="1"/>
    <col min="6403" max="6403" width="10.125" style="1" customWidth="1"/>
    <col min="6404" max="6658" width="9" style="1"/>
    <col min="6659" max="6659" width="10.125" style="1" customWidth="1"/>
    <col min="6660" max="6914" width="9" style="1"/>
    <col min="6915" max="6915" width="10.125" style="1" customWidth="1"/>
    <col min="6916" max="7170" width="9" style="1"/>
    <col min="7171" max="7171" width="10.125" style="1" customWidth="1"/>
    <col min="7172" max="7426" width="9" style="1"/>
    <col min="7427" max="7427" width="10.125" style="1" customWidth="1"/>
    <col min="7428" max="7682" width="9" style="1"/>
    <col min="7683" max="7683" width="10.125" style="1" customWidth="1"/>
    <col min="7684" max="7938" width="9" style="1"/>
    <col min="7939" max="7939" width="10.125" style="1" customWidth="1"/>
    <col min="7940" max="8194" width="9" style="1"/>
    <col min="8195" max="8195" width="10.125" style="1" customWidth="1"/>
    <col min="8196" max="8450" width="9" style="1"/>
    <col min="8451" max="8451" width="10.125" style="1" customWidth="1"/>
    <col min="8452" max="8706" width="9" style="1"/>
    <col min="8707" max="8707" width="10.125" style="1" customWidth="1"/>
    <col min="8708" max="8962" width="9" style="1"/>
    <col min="8963" max="8963" width="10.125" style="1" customWidth="1"/>
    <col min="8964" max="9218" width="9" style="1"/>
    <col min="9219" max="9219" width="10.125" style="1" customWidth="1"/>
    <col min="9220" max="9474" width="9" style="1"/>
    <col min="9475" max="9475" width="10.125" style="1" customWidth="1"/>
    <col min="9476" max="9730" width="9" style="1"/>
    <col min="9731" max="9731" width="10.125" style="1" customWidth="1"/>
    <col min="9732" max="9986" width="9" style="1"/>
    <col min="9987" max="9987" width="10.125" style="1" customWidth="1"/>
    <col min="9988" max="10242" width="9" style="1"/>
    <col min="10243" max="10243" width="10.125" style="1" customWidth="1"/>
    <col min="10244" max="10498" width="9" style="1"/>
    <col min="10499" max="10499" width="10.125" style="1" customWidth="1"/>
    <col min="10500" max="10754" width="9" style="1"/>
    <col min="10755" max="10755" width="10.125" style="1" customWidth="1"/>
    <col min="10756" max="11010" width="9" style="1"/>
    <col min="11011" max="11011" width="10.125" style="1" customWidth="1"/>
    <col min="11012" max="11266" width="9" style="1"/>
    <col min="11267" max="11267" width="10.125" style="1" customWidth="1"/>
    <col min="11268" max="11522" width="9" style="1"/>
    <col min="11523" max="11523" width="10.125" style="1" customWidth="1"/>
    <col min="11524" max="11778" width="9" style="1"/>
    <col min="11779" max="11779" width="10.125" style="1" customWidth="1"/>
    <col min="11780" max="12034" width="9" style="1"/>
    <col min="12035" max="12035" width="10.125" style="1" customWidth="1"/>
    <col min="12036" max="12290" width="9" style="1"/>
    <col min="12291" max="12291" width="10.125" style="1" customWidth="1"/>
    <col min="12292" max="12546" width="9" style="1"/>
    <col min="12547" max="12547" width="10.125" style="1" customWidth="1"/>
    <col min="12548" max="12802" width="9" style="1"/>
    <col min="12803" max="12803" width="10.125" style="1" customWidth="1"/>
    <col min="12804" max="13058" width="9" style="1"/>
    <col min="13059" max="13059" width="10.125" style="1" customWidth="1"/>
    <col min="13060" max="13314" width="9" style="1"/>
    <col min="13315" max="13315" width="10.125" style="1" customWidth="1"/>
    <col min="13316" max="13570" width="9" style="1"/>
    <col min="13571" max="13571" width="10.125" style="1" customWidth="1"/>
    <col min="13572" max="13826" width="9" style="1"/>
    <col min="13827" max="13827" width="10.125" style="1" customWidth="1"/>
    <col min="13828" max="14082" width="9" style="1"/>
    <col min="14083" max="14083" width="10.125" style="1" customWidth="1"/>
    <col min="14084" max="14338" width="9" style="1"/>
    <col min="14339" max="14339" width="10.125" style="1" customWidth="1"/>
    <col min="14340" max="14594" width="9" style="1"/>
    <col min="14595" max="14595" width="10.125" style="1" customWidth="1"/>
    <col min="14596" max="14850" width="9" style="1"/>
    <col min="14851" max="14851" width="10.125" style="1" customWidth="1"/>
    <col min="14852" max="15106" width="9" style="1"/>
    <col min="15107" max="15107" width="10.125" style="1" customWidth="1"/>
    <col min="15108" max="15362" width="9" style="1"/>
    <col min="15363" max="15363" width="10.125" style="1" customWidth="1"/>
    <col min="15364" max="15618" width="9" style="1"/>
    <col min="15619" max="15619" width="10.125" style="1" customWidth="1"/>
    <col min="15620" max="15874" width="9" style="1"/>
    <col min="15875" max="15875" width="10.125" style="1" customWidth="1"/>
    <col min="15876" max="16130" width="9" style="1"/>
    <col min="16131" max="16131" width="10.125" style="1" customWidth="1"/>
    <col min="16132" max="16384" width="9" style="1"/>
  </cols>
  <sheetData>
    <row r="1" spans="1:12" ht="20.25" customHeight="1" x14ac:dyDescent="0.4">
      <c r="C1" s="2"/>
      <c r="D1" s="3" t="s">
        <v>0</v>
      </c>
      <c r="E1" s="3"/>
      <c r="F1" s="3"/>
      <c r="G1" s="2"/>
    </row>
    <row r="2" spans="1:12" ht="7.5" customHeight="1" x14ac:dyDescent="0.4">
      <c r="C2" s="2"/>
      <c r="D2" s="4"/>
      <c r="E2" s="4"/>
      <c r="F2" s="4"/>
      <c r="G2" s="2"/>
    </row>
    <row r="3" spans="1:12" ht="23.25" customHeight="1" x14ac:dyDescent="0.4">
      <c r="A3" s="5" t="s">
        <v>1</v>
      </c>
      <c r="B3" s="5"/>
      <c r="C3" s="6" t="str">
        <f>IF(一覧表!$B$1="","",一覧表!$B$1)</f>
        <v/>
      </c>
      <c r="D3" s="6"/>
      <c r="E3" s="6"/>
      <c r="F3" s="6"/>
      <c r="G3" s="6"/>
      <c r="H3" s="6"/>
      <c r="I3" s="6"/>
    </row>
    <row r="4" spans="1:12" ht="3.95" customHeight="1" x14ac:dyDescent="0.4">
      <c r="A4" s="7"/>
      <c r="B4" s="7"/>
    </row>
    <row r="5" spans="1:12" ht="18.75" x14ac:dyDescent="0.4">
      <c r="A5" s="5" t="s">
        <v>2</v>
      </c>
      <c r="B5" s="5"/>
      <c r="C5" s="8" t="str">
        <f>IF(一覧表!$F$1="","",一覧表!$F$1)</f>
        <v/>
      </c>
      <c r="D5" s="8"/>
      <c r="E5" s="8"/>
      <c r="F5" s="8"/>
      <c r="G5" s="8"/>
      <c r="H5" s="8"/>
      <c r="I5" s="8"/>
    </row>
    <row r="6" spans="1:12" ht="6" customHeight="1" thickBot="1" x14ac:dyDescent="0.45">
      <c r="H6" s="9"/>
      <c r="I6" s="9"/>
    </row>
    <row r="7" spans="1:12" ht="20.100000000000001" customHeight="1" x14ac:dyDescent="0.4">
      <c r="A7" s="10" t="s">
        <v>3</v>
      </c>
      <c r="B7" s="11" t="str">
        <f>IF(VLOOKUP($G$7,一覧表!$A$6:$BA$104,2,0)="","",VLOOKUP($G$7,一覧表!$A$6:$BA$104,2,0))</f>
        <v/>
      </c>
      <c r="C7" s="12"/>
      <c r="D7" s="12"/>
      <c r="E7" s="13"/>
      <c r="F7" s="14" t="s">
        <v>4</v>
      </c>
      <c r="G7" s="263">
        <v>2</v>
      </c>
      <c r="H7" s="264" t="s">
        <v>207</v>
      </c>
      <c r="I7" s="265"/>
      <c r="L7" s="262"/>
    </row>
    <row r="8" spans="1:12" ht="15" customHeight="1" x14ac:dyDescent="0.4">
      <c r="A8" s="15" t="s">
        <v>5</v>
      </c>
      <c r="B8" s="16" t="str">
        <f>IF(VLOOKUP($G$7,一覧表!$A$6:$BA$104,4,0)="","",VLOOKUP($G$7,一覧表!$A$6:$BA$104,4,0))</f>
        <v/>
      </c>
      <c r="C8" s="17"/>
      <c r="D8" s="17"/>
      <c r="E8" s="18"/>
      <c r="F8" s="19" t="s">
        <v>6</v>
      </c>
      <c r="G8" s="20" t="s">
        <v>7</v>
      </c>
      <c r="H8" s="266"/>
      <c r="I8" s="267"/>
    </row>
    <row r="9" spans="1:12" ht="32.1" customHeight="1" x14ac:dyDescent="0.4">
      <c r="A9" s="21" t="s">
        <v>8</v>
      </c>
      <c r="B9" s="22" t="str">
        <f>IF(VLOOKUP($G$7,一覧表!$A$6:$BA$104,3,0)="","",VLOOKUP($G$7,一覧表!$A$6:$BA$104,3,0))</f>
        <v/>
      </c>
      <c r="C9" s="23"/>
      <c r="D9" s="23"/>
      <c r="E9" s="24"/>
      <c r="F9" s="128" t="str">
        <f>IF(VLOOKUP($G$7,一覧表!$A$6:$BA$104,5,0)="","",VLOOKUP($G$7,一覧表!$A$6:$BA$104,5,0))</f>
        <v/>
      </c>
      <c r="G9" s="129" t="str">
        <f>IF(VLOOKUP($G$7,一覧表!$A$6:$BA$104,6,0)="","",VLOOKUP($G$7,一覧表!$A$6:$BA$104,6,0))</f>
        <v/>
      </c>
      <c r="H9" s="266"/>
      <c r="I9" s="267"/>
    </row>
    <row r="10" spans="1:12" ht="20.100000000000001" customHeight="1" x14ac:dyDescent="0.4">
      <c r="A10" s="25" t="s">
        <v>9</v>
      </c>
      <c r="B10" s="26" t="str">
        <f>IF(VLOOKUP($G$7,一覧表!$A$6:$BA$104,7,0)="","",VLOOKUP($G$7,一覧表!$A$6:$BA$104,7,0))</f>
        <v/>
      </c>
      <c r="C10" s="27"/>
      <c r="D10" s="27"/>
      <c r="E10" s="27"/>
      <c r="F10" s="28" t="str">
        <f>IF(B10="","",DATEDIF(B10,B7,"Y"))</f>
        <v/>
      </c>
      <c r="G10" s="29" t="s">
        <v>10</v>
      </c>
      <c r="H10" s="266"/>
      <c r="I10" s="267"/>
    </row>
    <row r="11" spans="1:12" ht="20.100000000000001" customHeight="1" x14ac:dyDescent="0.4">
      <c r="A11" s="30"/>
      <c r="B11" s="31" t="str">
        <f>IF(VLOOKUP($G$7,一覧表!$A$6:$BA$104,8,0)="","",VLOOKUP($G$7,一覧表!$A$6:$BA$104,8,0))</f>
        <v/>
      </c>
      <c r="C11" s="32"/>
      <c r="D11" s="32"/>
      <c r="E11" s="32"/>
      <c r="F11" s="32"/>
      <c r="G11" s="33"/>
      <c r="H11" s="266"/>
      <c r="I11" s="267"/>
    </row>
    <row r="12" spans="1:12" ht="20.100000000000001" customHeight="1" x14ac:dyDescent="0.4">
      <c r="A12" s="34" t="s">
        <v>11</v>
      </c>
      <c r="B12" s="35"/>
      <c r="C12" s="36"/>
      <c r="D12" s="36"/>
      <c r="E12" s="36"/>
      <c r="F12" s="36"/>
      <c r="G12" s="37"/>
      <c r="H12" s="266"/>
      <c r="I12" s="267"/>
    </row>
    <row r="13" spans="1:12" ht="20.100000000000001" customHeight="1" x14ac:dyDescent="0.4">
      <c r="A13" s="21"/>
      <c r="B13" s="38" t="s">
        <v>12</v>
      </c>
      <c r="C13" s="39" t="str">
        <f>IF(VLOOKUP($G$7,一覧表!$A$6:$BA$104,9,0)="","",VLOOKUP($G$7,一覧表!$A$6:$BA$104,9,0))</f>
        <v/>
      </c>
      <c r="D13" s="39"/>
      <c r="E13" s="39"/>
      <c r="F13" s="39"/>
      <c r="G13" s="40"/>
      <c r="H13" s="266"/>
      <c r="I13" s="267"/>
    </row>
    <row r="14" spans="1:12" ht="21" customHeight="1" x14ac:dyDescent="0.4">
      <c r="A14" s="41" t="s">
        <v>13</v>
      </c>
      <c r="B14" s="42" t="str">
        <f>IF(VLOOKUP($G$7,一覧表!$A$6:$BA$104,10,0)="","",VLOOKUP($G$7,一覧表!$A$6:$BA$104,10,0))</f>
        <v/>
      </c>
      <c r="C14" s="43"/>
      <c r="D14" s="44" t="s">
        <v>14</v>
      </c>
      <c r="E14" s="130" t="str">
        <f>IF(VLOOKUP($G$7,一覧表!$A$6:$BA$104,11,0)="","",VLOOKUP($G$7,一覧表!$A$6:$BA$104,11,0))</f>
        <v/>
      </c>
      <c r="F14" s="131"/>
      <c r="G14" s="132"/>
      <c r="H14" s="268"/>
      <c r="I14" s="269"/>
    </row>
    <row r="15" spans="1:12" ht="21" customHeight="1" thickBot="1" x14ac:dyDescent="0.45">
      <c r="A15" s="41" t="s">
        <v>15</v>
      </c>
      <c r="B15" s="42" t="str">
        <f>IF(VLOOKUP($G$7,一覧表!$A$6:$BA$104,12,0)="","",VLOOKUP($G$7,一覧表!$A$6:$BA$104,12,0))</f>
        <v/>
      </c>
      <c r="C15" s="43"/>
      <c r="D15" s="45"/>
      <c r="E15" s="46"/>
      <c r="F15" s="46"/>
      <c r="G15" s="47"/>
      <c r="H15" s="48" t="s">
        <v>80</v>
      </c>
      <c r="I15" s="49" t="s">
        <v>81</v>
      </c>
    </row>
    <row r="16" spans="1:12" ht="15.95" customHeight="1" x14ac:dyDescent="0.4">
      <c r="A16" s="50"/>
      <c r="B16" s="51" t="s">
        <v>16</v>
      </c>
      <c r="C16" s="52" t="str">
        <f>IF(VLOOKUP($G$7,一覧表!$A$6:$BA$104,13,0)="","",VLOOKUP($G$7,一覧表!$A$6:$BA$104,13,0))</f>
        <v/>
      </c>
      <c r="D16" s="53"/>
      <c r="E16" s="53"/>
      <c r="F16" s="51" t="s">
        <v>17</v>
      </c>
      <c r="G16" s="54" t="str">
        <f>IF(VLOOKUP($G$7,一覧表!$A$6:$BA$104,14,0)="","",VLOOKUP($G$7,一覧表!$A$6:$BA$104,14,0))</f>
        <v/>
      </c>
      <c r="H16" s="54"/>
      <c r="I16" s="55"/>
    </row>
    <row r="17" spans="1:9" ht="15.95" customHeight="1" x14ac:dyDescent="0.4">
      <c r="A17" s="56" t="s">
        <v>18</v>
      </c>
      <c r="B17" s="57"/>
      <c r="C17" s="58"/>
      <c r="D17" s="39"/>
      <c r="E17" s="39"/>
      <c r="F17" s="57"/>
      <c r="G17" s="59"/>
      <c r="H17" s="59"/>
      <c r="I17" s="60"/>
    </row>
    <row r="18" spans="1:9" ht="15.95" customHeight="1" x14ac:dyDescent="0.4">
      <c r="A18" s="56"/>
      <c r="B18" s="57" t="s">
        <v>19</v>
      </c>
      <c r="C18" s="133" t="str">
        <f>IF(VLOOKUP($G$7,一覧表!$A$6:$BA$104,15,0)="","",VLOOKUP($G$7,一覧表!$A$6:$BA$104,15,0))</f>
        <v/>
      </c>
      <c r="D18" s="134"/>
      <c r="E18" s="135"/>
      <c r="F18" s="57" t="s">
        <v>20</v>
      </c>
      <c r="G18" s="61"/>
      <c r="H18" s="61"/>
      <c r="I18" s="62"/>
    </row>
    <row r="19" spans="1:9" ht="15.95" customHeight="1" x14ac:dyDescent="0.4">
      <c r="A19" s="56"/>
      <c r="B19" s="57"/>
      <c r="C19" s="136"/>
      <c r="D19" s="137"/>
      <c r="E19" s="138"/>
      <c r="F19" s="57"/>
      <c r="G19" s="61"/>
      <c r="H19" s="61"/>
      <c r="I19" s="62"/>
    </row>
    <row r="20" spans="1:9" ht="21.95" customHeight="1" x14ac:dyDescent="0.4">
      <c r="A20" s="56"/>
      <c r="B20" s="63" t="s">
        <v>21</v>
      </c>
      <c r="C20" s="26" t="str">
        <f>IF(VLOOKUP($G$7,一覧表!$A$6:$BA$104,16,0)="","",VLOOKUP($G$7,一覧表!$A$6:$BA$104,16,0))</f>
        <v/>
      </c>
      <c r="D20" s="27"/>
      <c r="E20" s="27"/>
      <c r="F20" s="64" t="s">
        <v>22</v>
      </c>
      <c r="G20" s="65"/>
      <c r="H20" s="66"/>
      <c r="I20" s="67"/>
    </row>
    <row r="21" spans="1:9" ht="21.95" customHeight="1" x14ac:dyDescent="0.4">
      <c r="A21" s="56"/>
      <c r="B21" s="68"/>
      <c r="C21" s="26" t="str">
        <f>IF(VLOOKUP($G$7,一覧表!$A$6:$BA$104,17,0)="","",VLOOKUP($G$7,一覧表!$A$6:$BA$104,17,0))</f>
        <v/>
      </c>
      <c r="D21" s="27"/>
      <c r="E21" s="27"/>
      <c r="F21" s="64" t="s">
        <v>22</v>
      </c>
      <c r="G21" s="65"/>
      <c r="H21" s="66"/>
      <c r="I21" s="67"/>
    </row>
    <row r="22" spans="1:9" ht="21.95" customHeight="1" x14ac:dyDescent="0.4">
      <c r="A22" s="56"/>
      <c r="B22" s="68"/>
      <c r="C22" s="26" t="str">
        <f>IF(VLOOKUP($G$7,一覧表!$A$6:$BA$104,18,0)="","",VLOOKUP($G$7,一覧表!$A$6:$BA$104,18,0))</f>
        <v/>
      </c>
      <c r="D22" s="27"/>
      <c r="E22" s="27"/>
      <c r="F22" s="64" t="s">
        <v>22</v>
      </c>
      <c r="G22" s="65"/>
      <c r="H22" s="66"/>
      <c r="I22" s="67"/>
    </row>
    <row r="23" spans="1:9" ht="21.95" customHeight="1" thickBot="1" x14ac:dyDescent="0.45">
      <c r="A23" s="69"/>
      <c r="B23" s="70"/>
      <c r="C23" s="71" t="str">
        <f>IF(VLOOKUP($G$7,一覧表!$A$6:$BA$104,19,0)="","",VLOOKUP($G$7,一覧表!$A$6:$BA$104,19,0))</f>
        <v/>
      </c>
      <c r="D23" s="72"/>
      <c r="E23" s="72"/>
      <c r="F23" s="64" t="s">
        <v>22</v>
      </c>
      <c r="G23" s="73"/>
      <c r="H23" s="66"/>
      <c r="I23" s="67"/>
    </row>
    <row r="24" spans="1:9" ht="15" customHeight="1" x14ac:dyDescent="0.4">
      <c r="A24" s="74"/>
      <c r="B24" s="75" t="s">
        <v>24</v>
      </c>
      <c r="C24" s="76"/>
      <c r="D24" s="77"/>
      <c r="E24" s="78" t="s">
        <v>25</v>
      </c>
      <c r="F24" s="78"/>
      <c r="G24" s="78"/>
      <c r="H24" s="78"/>
      <c r="I24" s="79"/>
    </row>
    <row r="25" spans="1:9" ht="20.25" customHeight="1" x14ac:dyDescent="0.4">
      <c r="A25" s="56" t="s">
        <v>26</v>
      </c>
      <c r="B25" s="80" t="str">
        <f>IF(VLOOKUP($G$7,一覧表!$A$6:$BA$104,20,0)="","",VLOOKUP($G$7,一覧表!$A$6:$BA$104,20,0))</f>
        <v/>
      </c>
      <c r="C25" s="81"/>
      <c r="D25" s="82" t="str">
        <f>IF(VLOOKUP($G$7,一覧表!$A$6:$BA$104,21,0)="","",VLOOKUP($G$7,一覧表!$A$6:$BA$104,21,0))</f>
        <v/>
      </c>
      <c r="E25" s="83"/>
      <c r="F25" s="83"/>
      <c r="G25" s="83"/>
      <c r="H25" s="83"/>
      <c r="I25" s="84"/>
    </row>
    <row r="26" spans="1:9" ht="20.25" customHeight="1" x14ac:dyDescent="0.4">
      <c r="A26" s="56"/>
      <c r="B26" s="80" t="str">
        <f>IF(VLOOKUP($G$7,一覧表!$A$6:$BA$104,22,0)="","",VLOOKUP($G$7,一覧表!$A$6:$BA$104,22,0))</f>
        <v/>
      </c>
      <c r="C26" s="81"/>
      <c r="D26" s="82" t="str">
        <f>IF(VLOOKUP($G$7,一覧表!$A$6:$BA$104,23,0)="","",VLOOKUP($G$7,一覧表!$A$6:$BA$104,23,0))</f>
        <v/>
      </c>
      <c r="E26" s="83"/>
      <c r="F26" s="83"/>
      <c r="G26" s="83"/>
      <c r="H26" s="83"/>
      <c r="I26" s="84"/>
    </row>
    <row r="27" spans="1:9" ht="20.25" customHeight="1" x14ac:dyDescent="0.4">
      <c r="A27" s="56"/>
      <c r="B27" s="80" t="str">
        <f>IF(VLOOKUP($G$7,一覧表!$A$6:$BA$104,24,0)="","",VLOOKUP($G$7,一覧表!$A$6:$BA$104,24,0))</f>
        <v/>
      </c>
      <c r="C27" s="81"/>
      <c r="D27" s="82" t="str">
        <f>IF(VLOOKUP($G$7,一覧表!$A$6:$BA$104,25,0)="","",VLOOKUP($G$7,一覧表!$A$6:$BA$104,25,0))</f>
        <v/>
      </c>
      <c r="E27" s="83"/>
      <c r="F27" s="83"/>
      <c r="G27" s="83"/>
      <c r="H27" s="83"/>
      <c r="I27" s="84"/>
    </row>
    <row r="28" spans="1:9" ht="20.25" customHeight="1" x14ac:dyDescent="0.4">
      <c r="A28" s="56"/>
      <c r="B28" s="80" t="str">
        <f>IF(VLOOKUP($G$7,一覧表!$A$6:$BA$104,26,0)="","",VLOOKUP($G$7,一覧表!$A$6:$BA$104,26,0))</f>
        <v/>
      </c>
      <c r="C28" s="81"/>
      <c r="D28" s="85" t="str">
        <f>IF(VLOOKUP($G$7,一覧表!$A$6:$BA$104,27,0)="","",VLOOKUP($G$7,一覧表!$A$6:$BA$104,27,0))</f>
        <v/>
      </c>
      <c r="E28" s="86"/>
      <c r="F28" s="86"/>
      <c r="G28" s="86"/>
      <c r="H28" s="86"/>
      <c r="I28" s="87"/>
    </row>
    <row r="29" spans="1:9" ht="20.25" customHeight="1" x14ac:dyDescent="0.4">
      <c r="A29" s="56"/>
      <c r="B29" s="80" t="str">
        <f>IF(VLOOKUP($G$7,一覧表!$A$6:$BA$104,28,0)="","",VLOOKUP($G$7,一覧表!$A$6:$BA$104,28,0))</f>
        <v/>
      </c>
      <c r="C29" s="81"/>
      <c r="D29" s="82" t="str">
        <f>IF(VLOOKUP($G$7,一覧表!$A$6:$BA$104,29,0)="","",VLOOKUP($G$7,一覧表!$A$6:$BA$104,29,0))</f>
        <v/>
      </c>
      <c r="E29" s="83"/>
      <c r="F29" s="83"/>
      <c r="G29" s="83"/>
      <c r="H29" s="83"/>
      <c r="I29" s="84"/>
    </row>
    <row r="30" spans="1:9" ht="20.25" customHeight="1" thickBot="1" x14ac:dyDescent="0.45">
      <c r="A30" s="88"/>
      <c r="B30" s="80" t="str">
        <f>IF(VLOOKUP($G$7,一覧表!$A$6:$BA$104,30,0)="","",VLOOKUP($G$7,一覧表!$A$6:$BA$104,30,0))</f>
        <v/>
      </c>
      <c r="C30" s="81"/>
      <c r="D30" s="82" t="str">
        <f>IF(VLOOKUP($G$7,一覧表!$A$6:$BA$104,31,0)="","",VLOOKUP($G$7,一覧表!$A$6:$BA$104,31,0))</f>
        <v/>
      </c>
      <c r="E30" s="83"/>
      <c r="F30" s="83"/>
      <c r="G30" s="83"/>
      <c r="H30" s="83"/>
      <c r="I30" s="84"/>
    </row>
    <row r="31" spans="1:9" ht="20.25" customHeight="1" x14ac:dyDescent="0.15">
      <c r="A31" s="89"/>
      <c r="B31" s="90" t="s">
        <v>27</v>
      </c>
      <c r="C31" s="91"/>
      <c r="D31" s="92"/>
      <c r="E31" s="93" t="s">
        <v>28</v>
      </c>
      <c r="F31" s="94"/>
      <c r="G31" s="75" t="s">
        <v>29</v>
      </c>
      <c r="H31" s="95"/>
      <c r="I31" s="96"/>
    </row>
    <row r="32" spans="1:9" ht="20.25" customHeight="1" x14ac:dyDescent="0.4">
      <c r="A32" s="97" t="s">
        <v>30</v>
      </c>
      <c r="B32" s="80" t="str">
        <f>IF(VLOOKUP($G$7,一覧表!$A$6:$BA$104,32,0)="","",VLOOKUP($G$7,一覧表!$A$6:$BA$104,32,0))</f>
        <v/>
      </c>
      <c r="C32" s="81"/>
      <c r="D32" s="139" t="str">
        <f>IF(VLOOKUP($G$7,一覧表!$A$6:$BA$104,33,0)="","",VLOOKUP($G$7,一覧表!$A$6:$BA$104,33,0))</f>
        <v/>
      </c>
      <c r="E32" s="140"/>
      <c r="F32" s="141"/>
      <c r="G32" s="101"/>
      <c r="H32" s="102"/>
      <c r="I32" s="103"/>
    </row>
    <row r="33" spans="1:9" ht="20.25" customHeight="1" x14ac:dyDescent="0.4">
      <c r="A33" s="104" t="s">
        <v>31</v>
      </c>
      <c r="B33" s="80" t="str">
        <f>IF(VLOOKUP($G$7,一覧表!$A$6:$BA$104,34,0)="","",VLOOKUP($G$7,一覧表!$A$6:$BA$104,34,0))</f>
        <v/>
      </c>
      <c r="C33" s="81"/>
      <c r="D33" s="101" t="str">
        <f>IF(VLOOKUP($G$7,一覧表!$A$6:$BA$104,35,0)="","",VLOOKUP($G$7,一覧表!$A$6:$BA$104,35,0))</f>
        <v/>
      </c>
      <c r="E33" s="102"/>
      <c r="F33" s="142"/>
      <c r="G33" s="85"/>
      <c r="H33" s="86"/>
      <c r="I33" s="87"/>
    </row>
    <row r="34" spans="1:9" ht="20.25" customHeight="1" thickBot="1" x14ac:dyDescent="0.45">
      <c r="A34" s="105"/>
      <c r="B34" s="80" t="str">
        <f>IF(VLOOKUP($G$7,一覧表!$A$6:$BA$104,36,0)="","",VLOOKUP($G$7,一覧表!$A$6:$BA$104,36,0))</f>
        <v/>
      </c>
      <c r="C34" s="81"/>
      <c r="D34" s="98" t="str">
        <f>IF(VLOOKUP($G$7,一覧表!$A$6:$BA$104,37,0)="","",VLOOKUP($G$7,一覧表!$A$6:$BA$104,37,0))</f>
        <v/>
      </c>
      <c r="E34" s="99"/>
      <c r="F34" s="100"/>
      <c r="G34" s="85"/>
      <c r="H34" s="86"/>
      <c r="I34" s="87"/>
    </row>
    <row r="35" spans="1:9" ht="20.25" customHeight="1" x14ac:dyDescent="0.15">
      <c r="A35" s="89"/>
      <c r="B35" s="90" t="s">
        <v>27</v>
      </c>
      <c r="C35" s="91"/>
      <c r="D35" s="92"/>
      <c r="E35" s="93" t="s">
        <v>28</v>
      </c>
      <c r="F35" s="94"/>
      <c r="G35" s="106"/>
      <c r="H35" s="93" t="s">
        <v>32</v>
      </c>
      <c r="I35" s="107"/>
    </row>
    <row r="36" spans="1:9" ht="20.25" customHeight="1" x14ac:dyDescent="0.4">
      <c r="A36" s="97" t="s">
        <v>33</v>
      </c>
      <c r="B36" s="80" t="str">
        <f>IF(VLOOKUP($G$7,一覧表!$A$6:$BA$104,38,0)="","",VLOOKUP($G$7,一覧表!$A$6:$BA$104,38,0))</f>
        <v/>
      </c>
      <c r="C36" s="81"/>
      <c r="D36" s="101" t="str">
        <f>IF(VLOOKUP($G$7,一覧表!$A$6:$BA$104,39,0)="","",VLOOKUP($G$7,一覧表!$A$6:$BA$104,39,0))</f>
        <v/>
      </c>
      <c r="E36" s="102"/>
      <c r="F36" s="142"/>
      <c r="G36" s="101"/>
      <c r="H36" s="102"/>
      <c r="I36" s="103"/>
    </row>
    <row r="37" spans="1:9" ht="20.25" customHeight="1" x14ac:dyDescent="0.4">
      <c r="A37" s="104" t="s">
        <v>34</v>
      </c>
      <c r="B37" s="80" t="str">
        <f>IF(VLOOKUP($G$7,一覧表!$A$6:$BA$104,40,0)="","",VLOOKUP($G$7,一覧表!$A$6:$BA$104,40,0))</f>
        <v/>
      </c>
      <c r="C37" s="81"/>
      <c r="D37" s="98" t="str">
        <f>IF(VLOOKUP($G$7,一覧表!$A$6:$BA$104,41,0)="","",VLOOKUP($G$7,一覧表!$A$6:$BA$104,41,0))</f>
        <v/>
      </c>
      <c r="E37" s="99"/>
      <c r="F37" s="100"/>
      <c r="G37" s="85"/>
      <c r="H37" s="86"/>
      <c r="I37" s="87"/>
    </row>
    <row r="38" spans="1:9" ht="20.25" customHeight="1" thickBot="1" x14ac:dyDescent="0.45">
      <c r="A38" s="105"/>
      <c r="B38" s="108" t="str">
        <f>IF(VLOOKUP($G$7,一覧表!$A$6:$BA$104,42,0)="","",VLOOKUP($G$7,一覧表!$A$6:$BA$104,42,0))</f>
        <v/>
      </c>
      <c r="C38" s="109"/>
      <c r="D38" s="98" t="str">
        <f>IF(VLOOKUP($G$7,一覧表!$A$6:$BA$104,43,0)="","",VLOOKUP($G$7,一覧表!$A$6:$BA$104,43,0))</f>
        <v/>
      </c>
      <c r="E38" s="99"/>
      <c r="F38" s="100"/>
      <c r="G38" s="110"/>
      <c r="H38" s="111"/>
      <c r="I38" s="112"/>
    </row>
    <row r="39" spans="1:9" ht="20.25" customHeight="1" x14ac:dyDescent="0.4">
      <c r="A39" s="97"/>
      <c r="B39" s="80" t="str">
        <f>IF(VLOOKUP($G$7,一覧表!$A$6:$BA$104,44,0)="","",VLOOKUP($G$7,一覧表!$A$6:$BA$104,44,0))</f>
        <v/>
      </c>
      <c r="C39" s="81"/>
      <c r="D39" s="113" t="s">
        <v>35</v>
      </c>
      <c r="E39" s="143" t="str">
        <f>IF(VLOOKUP($G$7,一覧表!$A$6:$BA$104,45,0)="","",VLOOKUP($G$7,一覧表!$A$6:$BA$104,45,0))</f>
        <v/>
      </c>
      <c r="F39" s="144"/>
      <c r="G39" s="144"/>
      <c r="H39" s="144"/>
      <c r="I39" s="145"/>
    </row>
    <row r="40" spans="1:9" ht="20.25" customHeight="1" x14ac:dyDescent="0.4">
      <c r="A40" s="97" t="s">
        <v>36</v>
      </c>
      <c r="B40" s="80" t="str">
        <f>IF(VLOOKUP($G$7,一覧表!$A$6:$BA$104,46,0)="","",VLOOKUP($G$7,一覧表!$A$6:$BA$104,46,0))</f>
        <v/>
      </c>
      <c r="C40" s="81"/>
      <c r="D40" s="114"/>
      <c r="E40" s="85" t="str">
        <f>IF(VLOOKUP($G$7,一覧表!$A$6:$BA$104,47,0)="","",VLOOKUP($G$7,一覧表!$A$6:$BA$104,47,0))</f>
        <v/>
      </c>
      <c r="F40" s="86"/>
      <c r="G40" s="86"/>
      <c r="H40" s="86"/>
      <c r="I40" s="87"/>
    </row>
    <row r="41" spans="1:9" ht="20.25" customHeight="1" x14ac:dyDescent="0.4">
      <c r="A41" s="97"/>
      <c r="B41" s="80" t="str">
        <f>IF(VLOOKUP($G$7,一覧表!$A$6:$BA$104,48,0)="","",VLOOKUP($G$7,一覧表!$A$6:$BA$104,48,0))</f>
        <v/>
      </c>
      <c r="C41" s="115"/>
      <c r="D41" s="114"/>
      <c r="E41" s="85" t="str">
        <f>IF(VLOOKUP($G$7,一覧表!$A$6:$BA$104,49,0)="","",VLOOKUP($G$7,一覧表!$A$6:$BA$104,49,0))</f>
        <v/>
      </c>
      <c r="F41" s="86"/>
      <c r="G41" s="86"/>
      <c r="H41" s="86"/>
      <c r="I41" s="87"/>
    </row>
    <row r="42" spans="1:9" ht="20.25" customHeight="1" x14ac:dyDescent="0.4">
      <c r="A42" s="97" t="s">
        <v>31</v>
      </c>
      <c r="B42" s="116" t="str">
        <f>IF(VLOOKUP($G$7,一覧表!$A$6:$BA$104,50,0)="","",VLOOKUP($G$7,一覧表!$A$6:$BA$104,50,0))</f>
        <v/>
      </c>
      <c r="C42" s="117"/>
      <c r="D42" s="114"/>
      <c r="E42" s="85" t="str">
        <f>IF(VLOOKUP($G$7,一覧表!$A$6:$BA$104,51,0)="","",VLOOKUP($G$7,一覧表!$A$6:$BA$104,51,0))</f>
        <v/>
      </c>
      <c r="F42" s="86"/>
      <c r="G42" s="86"/>
      <c r="H42" s="86"/>
      <c r="I42" s="87"/>
    </row>
    <row r="43" spans="1:9" ht="20.25" customHeight="1" thickBot="1" x14ac:dyDescent="0.45">
      <c r="A43" s="118"/>
      <c r="B43" s="108" t="str">
        <f>IF(VLOOKUP($G$7,一覧表!$A$6:$BA$104,52,0)="","",VLOOKUP($G$7,一覧表!$A$6:$BA$104,52,0))</f>
        <v/>
      </c>
      <c r="C43" s="109"/>
      <c r="D43" s="119"/>
      <c r="E43" s="110" t="str">
        <f>IF(VLOOKUP($G$7,一覧表!$A$6:$BA$104,53,0)="","",VLOOKUP($G$7,一覧表!$A$6:$BA$104,53,0))</f>
        <v/>
      </c>
      <c r="F43" s="111"/>
      <c r="G43" s="111"/>
      <c r="H43" s="111"/>
      <c r="I43" s="112"/>
    </row>
    <row r="44" spans="1:9" x14ac:dyDescent="0.4">
      <c r="A44" s="120" t="s">
        <v>37</v>
      </c>
      <c r="B44" s="121" t="s">
        <v>38</v>
      </c>
      <c r="C44" s="121"/>
      <c r="D44" s="121"/>
      <c r="E44" s="121"/>
      <c r="F44" s="121"/>
      <c r="G44" s="121"/>
      <c r="H44" s="121"/>
      <c r="I44" s="121"/>
    </row>
    <row r="45" spans="1:9" ht="14.25" thickBot="1" x14ac:dyDescent="0.45">
      <c r="A45" s="146"/>
      <c r="B45" s="146"/>
      <c r="C45" s="146"/>
      <c r="D45" s="146"/>
      <c r="E45" s="146"/>
      <c r="F45" s="146"/>
      <c r="G45" s="146"/>
      <c r="H45" s="146"/>
      <c r="I45" s="146"/>
    </row>
    <row r="46" spans="1:9" ht="18.2" customHeight="1" x14ac:dyDescent="0.4">
      <c r="A46" s="147"/>
      <c r="B46" s="148" t="s">
        <v>89</v>
      </c>
      <c r="C46" s="149"/>
      <c r="D46" s="150"/>
      <c r="E46" s="151" t="s">
        <v>90</v>
      </c>
      <c r="F46" s="151"/>
      <c r="G46" s="151"/>
      <c r="H46" s="151"/>
      <c r="I46" s="152"/>
    </row>
    <row r="47" spans="1:9" ht="18.2" customHeight="1" x14ac:dyDescent="0.4">
      <c r="A47" s="153" t="s">
        <v>91</v>
      </c>
      <c r="B47" s="154" t="str">
        <f>IF(VLOOKUP($G$7,一覧表2!$A$5:$CF$104,2,0)="","",VLOOKUP($G$7,一覧表2!$A$5:$CF$104,2,0))</f>
        <v/>
      </c>
      <c r="C47" s="155"/>
      <c r="D47" s="156" t="str">
        <f>IF(VLOOKUP($G$7,一覧表2!$A$5:$CF$104,3,0)="","",VLOOKUP($G$7,一覧表2!$A$5:$CF$104,3,0))</f>
        <v/>
      </c>
      <c r="E47" s="157"/>
      <c r="F47" s="157"/>
      <c r="G47" s="157"/>
      <c r="H47" s="157"/>
      <c r="I47" s="158"/>
    </row>
    <row r="48" spans="1:9" ht="18.2" customHeight="1" x14ac:dyDescent="0.4">
      <c r="A48" s="153"/>
      <c r="B48" s="154" t="str">
        <f>IF(VLOOKUP($G$7,一覧表2!$A$5:$CF$104,4,0)="","",VLOOKUP($G$7,一覧表2!$A$5:$CF$104,4,0))</f>
        <v/>
      </c>
      <c r="C48" s="155"/>
      <c r="D48" s="156" t="str">
        <f>IF(VLOOKUP($G$7,一覧表2!$A$5:$CF$104,5,0)="","",VLOOKUP($G$7,一覧表2!$A$5:$CF$104,5,0))</f>
        <v/>
      </c>
      <c r="E48" s="157"/>
      <c r="F48" s="157"/>
      <c r="G48" s="157"/>
      <c r="H48" s="157"/>
      <c r="I48" s="158"/>
    </row>
    <row r="49" spans="1:9" ht="18.2" customHeight="1" x14ac:dyDescent="0.4">
      <c r="A49" s="153"/>
      <c r="B49" s="154" t="str">
        <f>IF(VLOOKUP($G$7,一覧表2!$A$5:$CF$104,6,0)="","",VLOOKUP($G$7,一覧表2!$A$5:$CF$104,6,0))</f>
        <v/>
      </c>
      <c r="C49" s="155"/>
      <c r="D49" s="156" t="str">
        <f>IF(VLOOKUP($G$7,一覧表2!$A$5:$CF$104,7,0)="","",VLOOKUP($G$7,一覧表2!$A$5:$CF$104,7,0))</f>
        <v/>
      </c>
      <c r="E49" s="157"/>
      <c r="F49" s="157"/>
      <c r="G49" s="157"/>
      <c r="H49" s="157"/>
      <c r="I49" s="158"/>
    </row>
    <row r="50" spans="1:9" ht="18.2" customHeight="1" x14ac:dyDescent="0.4">
      <c r="A50" s="153"/>
      <c r="B50" s="154" t="str">
        <f>IF(VLOOKUP($G$7,一覧表2!$A$5:$CF$104,8,0)="","",VLOOKUP($G$7,一覧表2!$A$5:$CF$104,8,0))</f>
        <v/>
      </c>
      <c r="C50" s="155"/>
      <c r="D50" s="156" t="str">
        <f>IF(VLOOKUP($G$7,一覧表2!$A$5:$CF$104,9,0)="","",VLOOKUP($G$7,一覧表2!$A$5:$CF$104,9,0))</f>
        <v/>
      </c>
      <c r="E50" s="157"/>
      <c r="F50" s="157"/>
      <c r="G50" s="157"/>
      <c r="H50" s="157"/>
      <c r="I50" s="158"/>
    </row>
    <row r="51" spans="1:9" ht="18.2" customHeight="1" x14ac:dyDescent="0.4">
      <c r="A51" s="153"/>
      <c r="B51" s="154" t="str">
        <f>IF(VLOOKUP($G$7,一覧表2!$A$5:$CF$104,10,0)="","",VLOOKUP($G$7,一覧表2!$A$5:$CF$104,10,0))</f>
        <v/>
      </c>
      <c r="C51" s="155"/>
      <c r="D51" s="156" t="str">
        <f>IF(VLOOKUP($G$7,一覧表2!$A$5:$CF$104,11,0)="","",VLOOKUP($G$7,一覧表2!$A$5:$CF$104,11,0))</f>
        <v/>
      </c>
      <c r="E51" s="157"/>
      <c r="F51" s="157"/>
      <c r="G51" s="157"/>
      <c r="H51" s="157"/>
      <c r="I51" s="158"/>
    </row>
    <row r="52" spans="1:9" ht="18.2" customHeight="1" x14ac:dyDescent="0.4">
      <c r="A52" s="153"/>
      <c r="B52" s="154" t="str">
        <f>IF(VLOOKUP($G$7,一覧表2!$A$5:$CF$104,12,0)="","",VLOOKUP($G$7,一覧表2!$A$5:$CF$104,12,0))</f>
        <v/>
      </c>
      <c r="C52" s="155"/>
      <c r="D52" s="156" t="str">
        <f>IF(VLOOKUP($G$7,一覧表2!$A$5:$CF$104,13,0)="","",VLOOKUP($G$7,一覧表2!$A$5:$CF$104,13,0))</f>
        <v/>
      </c>
      <c r="E52" s="157"/>
      <c r="F52" s="157"/>
      <c r="G52" s="157"/>
      <c r="H52" s="157"/>
      <c r="I52" s="158"/>
    </row>
    <row r="53" spans="1:9" ht="18.2" customHeight="1" thickBot="1" x14ac:dyDescent="0.45">
      <c r="A53" s="159"/>
      <c r="B53" s="154" t="str">
        <f>IF(VLOOKUP($G$7,一覧表2!$A$5:$CF$104,14,0)="","",VLOOKUP($G$7,一覧表2!$A$5:$CF$104,14,0))</f>
        <v/>
      </c>
      <c r="C53" s="155"/>
      <c r="D53" s="156" t="str">
        <f>IF(VLOOKUP($G$7,一覧表2!$A$5:$CF$104,15,0)="","",VLOOKUP($G$7,一覧表2!$A$5:$CF$104,15,0))</f>
        <v/>
      </c>
      <c r="E53" s="157"/>
      <c r="F53" s="157"/>
      <c r="G53" s="157"/>
      <c r="H53" s="157"/>
      <c r="I53" s="158"/>
    </row>
    <row r="54" spans="1:9" ht="18.2" customHeight="1" x14ac:dyDescent="0.4">
      <c r="A54" s="160" t="s">
        <v>92</v>
      </c>
      <c r="B54" s="148" t="s">
        <v>93</v>
      </c>
      <c r="C54" s="149"/>
      <c r="D54" s="148" t="s">
        <v>94</v>
      </c>
      <c r="E54" s="149"/>
      <c r="F54" s="161" t="s">
        <v>95</v>
      </c>
      <c r="G54" s="148" t="s">
        <v>96</v>
      </c>
      <c r="H54" s="162"/>
      <c r="I54" s="163"/>
    </row>
    <row r="55" spans="1:9" ht="18.2" customHeight="1" x14ac:dyDescent="0.4">
      <c r="A55" s="164"/>
      <c r="B55" s="156" t="str">
        <f>IF(VLOOKUP($G$7,一覧表2!$A$5:$CF$104,16,0)="","",VLOOKUP($G$7,一覧表2!$A$5:$CF$104,16,0))</f>
        <v/>
      </c>
      <c r="C55" s="183"/>
      <c r="D55" s="223" t="str">
        <f>IF(VLOOKUP($G$7,一覧表2!$A$5:$CF$104,17,0)="","",VLOOKUP($G$7,一覧表2!$A$5:$CF$104,17,0))</f>
        <v/>
      </c>
      <c r="E55" s="225" t="str">
        <f>IF(VLOOKUP($G$7,一覧表2!$A$5:$CF$104,18,0)="","",VLOOKUP($G$7,一覧表2!$A$5:$CF$104,18,0))</f>
        <v/>
      </c>
      <c r="F55" s="226" t="str">
        <f>IF(VLOOKUP($G$7,一覧表2!$A$5:$CF$104,19,0)="","",VLOOKUP($G$7,一覧表2!$A$5:$CF$104,19,0))</f>
        <v/>
      </c>
      <c r="G55" s="156" t="str">
        <f>IF(VLOOKUP($G$7,一覧表2!$A$5:$CF$104,20,0)="","",VLOOKUP($G$7,一覧表2!$A$5:$CF$104,20,0))</f>
        <v/>
      </c>
      <c r="H55" s="157"/>
      <c r="I55" s="158"/>
    </row>
    <row r="56" spans="1:9" ht="18.2" customHeight="1" x14ac:dyDescent="0.4">
      <c r="A56" s="164"/>
      <c r="B56" s="156" t="str">
        <f>IF(VLOOKUP($G$7,一覧表2!$A$5:$CF$104,21,0)="","",VLOOKUP($G$7,一覧表2!$A$5:$CF$104,21,0))</f>
        <v/>
      </c>
      <c r="C56" s="183"/>
      <c r="D56" s="223" t="str">
        <f>IF(VLOOKUP($G$7,一覧表2!$A$5:$CF$104,22,0)="","",VLOOKUP($G$7,一覧表2!$A$5:$CF$104,22,0))</f>
        <v/>
      </c>
      <c r="E56" s="225" t="str">
        <f>IF(VLOOKUP($G$7,一覧表2!$A$5:$CF$104,23,0)="","",VLOOKUP($G$7,一覧表2!$A$5:$CF$104,23,0))</f>
        <v/>
      </c>
      <c r="F56" s="226" t="str">
        <f>IF(VLOOKUP($G$7,一覧表2!$A$5:$CF$104,24,0)="","",VLOOKUP($G$7,一覧表2!$A$5:$CF$104,24,0))</f>
        <v/>
      </c>
      <c r="G56" s="156" t="str">
        <f>IF(VLOOKUP($G$7,一覧表2!$A$5:$CF$104,25,0)="","",VLOOKUP($G$7,一覧表2!$A$5:$CF$104,25,0))</f>
        <v/>
      </c>
      <c r="H56" s="157"/>
      <c r="I56" s="158"/>
    </row>
    <row r="57" spans="1:9" ht="18.2" customHeight="1" thickBot="1" x14ac:dyDescent="0.45">
      <c r="A57" s="165"/>
      <c r="B57" s="228" t="str">
        <f>IF(VLOOKUP($G$7,一覧表2!$A$5:$CF$104,26,0)="","",VLOOKUP($G$7,一覧表2!$A$5:$CF$104,26,0))</f>
        <v/>
      </c>
      <c r="C57" s="230"/>
      <c r="D57" s="224" t="str">
        <f>IF(VLOOKUP($G$7,一覧表2!$A$5:$CF$104,27,0)="","",VLOOKUP($G$7,一覧表2!$A$5:$CF$104,27,0))</f>
        <v/>
      </c>
      <c r="E57" s="231" t="str">
        <f>IF(VLOOKUP($G$7,一覧表2!$A$5:$CF$104,28,0)="","",VLOOKUP($G$7,一覧表2!$A$5:$CF$104,28,0))</f>
        <v/>
      </c>
      <c r="F57" s="232" t="str">
        <f>IF(VLOOKUP($G$7,一覧表2!$A$5:$CF$104,29,0)="","",VLOOKUP($G$7,一覧表2!$A$5:$CF$104,29,0))</f>
        <v/>
      </c>
      <c r="G57" s="228" t="str">
        <f>IF(VLOOKUP($G$7,一覧表2!$A$5:$CF$104,30,0)="","",VLOOKUP($G$7,一覧表2!$A$5:$CF$104,30,0))</f>
        <v/>
      </c>
      <c r="H57" s="227"/>
      <c r="I57" s="229"/>
    </row>
    <row r="58" spans="1:9" ht="18.2" customHeight="1" x14ac:dyDescent="0.4">
      <c r="A58" s="160" t="s">
        <v>97</v>
      </c>
      <c r="B58" s="148" t="s">
        <v>89</v>
      </c>
      <c r="C58" s="149"/>
      <c r="D58" s="166"/>
      <c r="E58" s="167" t="s">
        <v>98</v>
      </c>
      <c r="F58" s="168"/>
      <c r="G58" s="169"/>
      <c r="H58" s="167" t="s">
        <v>32</v>
      </c>
      <c r="I58" s="170"/>
    </row>
    <row r="59" spans="1:9" ht="18.2" customHeight="1" x14ac:dyDescent="0.4">
      <c r="A59" s="164"/>
      <c r="B59" s="154" t="str">
        <f>IF(VLOOKUP($G$7,一覧表2!$A$5:$CF$104,31,0)="","",VLOOKUP($G$7,一覧表2!$A$5:$CF$104,31,0))</f>
        <v/>
      </c>
      <c r="C59" s="155"/>
      <c r="D59" s="171" t="str">
        <f>IF(VLOOKUP($G$7,一覧表2!$A$5:$CF$104,32,0)="","",VLOOKUP($G$7,一覧表2!$A$5:$CF$104,32,0))</f>
        <v/>
      </c>
      <c r="E59" s="172"/>
      <c r="F59" s="173"/>
      <c r="G59" s="174" t="str">
        <f>IF(VLOOKUP($G$7,一覧表2!$A$5:$CF$104,33,0)="","",VLOOKUP($G$7,一覧表2!$A$5:$CF$104,33,0))</f>
        <v/>
      </c>
      <c r="H59" s="175"/>
      <c r="I59" s="176"/>
    </row>
    <row r="60" spans="1:9" ht="18.2" customHeight="1" x14ac:dyDescent="0.4">
      <c r="A60" s="164"/>
      <c r="B60" s="154" t="str">
        <f>IF(VLOOKUP($G$7,一覧表2!$A$5:$CF$104,34,0)="","",VLOOKUP($G$7,一覧表2!$A$5:$CF$104,34,0))</f>
        <v/>
      </c>
      <c r="C60" s="155"/>
      <c r="D60" s="177" t="str">
        <f>IF(VLOOKUP($G$7,一覧表2!$A$5:$CF$104,35,0)="","",VLOOKUP($G$7,一覧表2!$A$5:$CF$104,35,0))</f>
        <v/>
      </c>
      <c r="E60" s="178"/>
      <c r="F60" s="179"/>
      <c r="G60" s="180" t="str">
        <f>IF(VLOOKUP($G$7,一覧表2!$A$5:$CF$104,36,0)="","",VLOOKUP($G$7,一覧表2!$A$5:$CF$104,36,0))</f>
        <v/>
      </c>
      <c r="H60" s="181"/>
      <c r="I60" s="182"/>
    </row>
    <row r="61" spans="1:9" ht="18.2" customHeight="1" x14ac:dyDescent="0.4">
      <c r="A61" s="164"/>
      <c r="B61" s="154" t="str">
        <f>IF(VLOOKUP($G$7,一覧表2!$A$5:$CF$104,37,0)="","",VLOOKUP($G$7,一覧表2!$A$5:$CF$104,37,0))</f>
        <v/>
      </c>
      <c r="C61" s="155"/>
      <c r="D61" s="171" t="str">
        <f>IF(VLOOKUP($G$7,一覧表2!$A$5:$CF$104,38,0)="","",VLOOKUP($G$7,一覧表2!$A$5:$CF$104,38,0))</f>
        <v/>
      </c>
      <c r="E61" s="172"/>
      <c r="F61" s="173"/>
      <c r="G61" s="174" t="str">
        <f>IF(VLOOKUP($G$7,一覧表2!$A$5:$CF$104,39,0)="","",VLOOKUP($G$7,一覧表2!$A$5:$CF$104,39,0))</f>
        <v/>
      </c>
      <c r="H61" s="175"/>
      <c r="I61" s="176"/>
    </row>
    <row r="62" spans="1:9" ht="18.2" customHeight="1" x14ac:dyDescent="0.4">
      <c r="A62" s="164"/>
      <c r="B62" s="154" t="str">
        <f>IF(VLOOKUP($G$7,一覧表2!$A$5:$CF$104,40,0)="","",VLOOKUP($G$7,一覧表2!$A$5:$CF$104,40,0))</f>
        <v/>
      </c>
      <c r="C62" s="155"/>
      <c r="D62" s="156" t="str">
        <f>IF(VLOOKUP($G$7,一覧表2!$A$5:$CF$104,41,0)="","",VLOOKUP($G$7,一覧表2!$A$5:$CF$104,41,0))</f>
        <v/>
      </c>
      <c r="E62" s="157"/>
      <c r="F62" s="183"/>
      <c r="G62" s="174" t="str">
        <f>IF(VLOOKUP($G$7,一覧表2!$A$5:$CF$104,42,0)="","",VLOOKUP($G$7,一覧表2!$A$5:$CF$104,42,0))</f>
        <v/>
      </c>
      <c r="H62" s="175"/>
      <c r="I62" s="176"/>
    </row>
    <row r="63" spans="1:9" ht="18.2" customHeight="1" thickBot="1" x14ac:dyDescent="0.45">
      <c r="A63" s="165"/>
      <c r="B63" s="154" t="str">
        <f>IF(VLOOKUP($G$7,一覧表2!$A$5:$CF$104,43,0)="","",VLOOKUP($G$7,一覧表2!$A$5:$CF$104,43,0))</f>
        <v/>
      </c>
      <c r="C63" s="155"/>
      <c r="D63" s="228" t="str">
        <f>IF(VLOOKUP($G$7,一覧表2!$A$5:$CF$104,44,0)="","",VLOOKUP($G$7,一覧表2!$A$5:$CF$104,44,0))</f>
        <v/>
      </c>
      <c r="E63" s="227"/>
      <c r="F63" s="230"/>
      <c r="G63" s="228" t="str">
        <f>IF(VLOOKUP($G$7,一覧表2!$A$5:$CF$104,45,0)="","",VLOOKUP($G$7,一覧表2!$A$5:$CF$104,45,0))</f>
        <v/>
      </c>
      <c r="H63" s="227"/>
      <c r="I63" s="229"/>
    </row>
    <row r="64" spans="1:9" ht="18.2" customHeight="1" x14ac:dyDescent="0.4">
      <c r="A64" s="147"/>
      <c r="B64" s="148" t="s">
        <v>99</v>
      </c>
      <c r="C64" s="149"/>
      <c r="D64" s="148" t="s">
        <v>100</v>
      </c>
      <c r="E64" s="162"/>
      <c r="F64" s="149"/>
      <c r="G64" s="148" t="s">
        <v>101</v>
      </c>
      <c r="H64" s="162"/>
      <c r="I64" s="163"/>
    </row>
    <row r="65" spans="1:9" ht="18.2" customHeight="1" x14ac:dyDescent="0.4">
      <c r="A65" s="153" t="s">
        <v>102</v>
      </c>
      <c r="B65" s="174" t="s">
        <v>103</v>
      </c>
      <c r="C65" s="185"/>
      <c r="D65" s="186" t="str">
        <f>IF(VLOOKUP($G$7,一覧表2!$A$5:$CF$104,46,0)="","",VLOOKUP($G$7,一覧表2!$A$5:$CF$104,46,0))</f>
        <v/>
      </c>
      <c r="E65" s="187"/>
      <c r="F65" s="188"/>
      <c r="G65" s="156" t="str">
        <f>IF(VLOOKUP($G$7,一覧表2!$A$5:$CF$104,47,0)="","",VLOOKUP($G$7,一覧表2!$A$5:$CF$104,47,0))</f>
        <v/>
      </c>
      <c r="H65" s="157"/>
      <c r="I65" s="158"/>
    </row>
    <row r="66" spans="1:9" ht="18.2" customHeight="1" x14ac:dyDescent="0.4">
      <c r="A66" s="153"/>
      <c r="B66" s="174" t="s">
        <v>104</v>
      </c>
      <c r="C66" s="185"/>
      <c r="D66" s="186" t="str">
        <f>IF(VLOOKUP($G$7,一覧表2!$A$5:$CF$104,48,0)="","",VLOOKUP($G$7,一覧表2!$A$5:$CF$104,48,0))</f>
        <v/>
      </c>
      <c r="E66" s="187"/>
      <c r="F66" s="188"/>
      <c r="G66" s="156" t="str">
        <f>IF(VLOOKUP($G$7,一覧表2!$A$5:$CF$104,49,0)="","",VLOOKUP($G$7,一覧表2!$A$5:$CF$104,49,0))</f>
        <v/>
      </c>
      <c r="H66" s="157"/>
      <c r="I66" s="158"/>
    </row>
    <row r="67" spans="1:9" ht="18.2" customHeight="1" x14ac:dyDescent="0.4">
      <c r="A67" s="153"/>
      <c r="B67" s="174" t="s">
        <v>105</v>
      </c>
      <c r="C67" s="185"/>
      <c r="D67" s="186" t="str">
        <f>IF(VLOOKUP($G$7,一覧表2!$A$5:$CF$104,50,0)="","",VLOOKUP($G$7,一覧表2!$A$5:$CF$104,50,0))</f>
        <v/>
      </c>
      <c r="E67" s="187"/>
      <c r="F67" s="188"/>
      <c r="G67" s="156" t="str">
        <f>IF(VLOOKUP($G$7,一覧表2!$A$5:$CF$104,51,0)="","",VLOOKUP($G$7,一覧表2!$A$5:$CF$104,51,0))</f>
        <v/>
      </c>
      <c r="H67" s="157"/>
      <c r="I67" s="158"/>
    </row>
    <row r="68" spans="1:9" ht="18.2" customHeight="1" x14ac:dyDescent="0.4">
      <c r="A68" s="153"/>
      <c r="B68" s="174" t="s">
        <v>106</v>
      </c>
      <c r="C68" s="185"/>
      <c r="D68" s="186" t="str">
        <f>IF(VLOOKUP($G$7,一覧表2!$A$5:$CF$104,52,0)="","",VLOOKUP($G$7,一覧表2!$A$5:$CF$104,52,0))</f>
        <v/>
      </c>
      <c r="E68" s="187"/>
      <c r="F68" s="188"/>
      <c r="G68" s="156" t="str">
        <f>IF(VLOOKUP($G$7,一覧表2!$A$5:$CF$104,53,0)="","",VLOOKUP($G$7,一覧表2!$A$5:$CF$104,53,0))</f>
        <v/>
      </c>
      <c r="H68" s="157"/>
      <c r="I68" s="158"/>
    </row>
    <row r="69" spans="1:9" ht="18.2" customHeight="1" thickBot="1" x14ac:dyDescent="0.45">
      <c r="A69" s="159"/>
      <c r="B69" s="184" t="s">
        <v>107</v>
      </c>
      <c r="C69" s="189"/>
      <c r="D69" s="236" t="str">
        <f>IF(VLOOKUP($G$7,一覧表2!$A$5:$CF$104,54,0)="","",VLOOKUP($G$7,一覧表2!$A$5:$CF$104,54,0))</f>
        <v/>
      </c>
      <c r="E69" s="237"/>
      <c r="F69" s="238"/>
      <c r="G69" s="228" t="str">
        <f>IF(VLOOKUP($G$7,一覧表2!$A$5:$CF$104,55,0)="","",VLOOKUP($G$7,一覧表2!$A$5:$CF$104,55,0))</f>
        <v/>
      </c>
      <c r="H69" s="227"/>
      <c r="I69" s="229"/>
    </row>
    <row r="70" spans="1:9" ht="18.2" customHeight="1" x14ac:dyDescent="0.4">
      <c r="A70" s="190"/>
      <c r="B70" s="148" t="s">
        <v>8</v>
      </c>
      <c r="C70" s="149"/>
      <c r="D70" s="148" t="s">
        <v>9</v>
      </c>
      <c r="E70" s="149"/>
      <c r="F70" s="191" t="s">
        <v>108</v>
      </c>
      <c r="G70" s="192" t="s">
        <v>7</v>
      </c>
      <c r="H70" s="148" t="s">
        <v>109</v>
      </c>
      <c r="I70" s="163"/>
    </row>
    <row r="71" spans="1:9" ht="18.2" customHeight="1" x14ac:dyDescent="0.4">
      <c r="A71" s="153" t="s">
        <v>110</v>
      </c>
      <c r="B71" s="156" t="str">
        <f>IF(VLOOKUP($G$7,一覧表2!$A$5:$CF$104,56,0)="","",VLOOKUP($G$7,一覧表2!$A$5:$CF$104,56,0))</f>
        <v/>
      </c>
      <c r="C71" s="183"/>
      <c r="D71" s="186" t="str">
        <f>IF(VLOOKUP($G$7,一覧表2!$A$5:$CF$104,57,0)="","",VLOOKUP($G$7,一覧表2!$A$5:$CF$104,57,0))</f>
        <v/>
      </c>
      <c r="E71" s="188"/>
      <c r="F71" s="239" t="str">
        <f>IF(VLOOKUP($G$7,一覧表2!$A$5:$CF$104,58,0)="","",VLOOKUP($G$7,一覧表2!$A$5:$CF$104,58,0))</f>
        <v/>
      </c>
      <c r="G71" s="239" t="str">
        <f>IF(VLOOKUP($G$7,一覧表2!$A$5:$CF$104,59,0)="","",VLOOKUP($G$7,一覧表2!$A$5:$CF$104,59,0))</f>
        <v/>
      </c>
      <c r="H71" s="156" t="str">
        <f>IF(VLOOKUP($G$7,一覧表2!$A$5:$CF$104,60,0)="","",VLOOKUP($G$7,一覧表2!$A$5:$CF$104,60,0))</f>
        <v/>
      </c>
      <c r="I71" s="158"/>
    </row>
    <row r="72" spans="1:9" ht="18.2" customHeight="1" x14ac:dyDescent="0.4">
      <c r="A72" s="153"/>
      <c r="B72" s="156" t="str">
        <f>IF(VLOOKUP($G$7,一覧表2!$A$5:$CF$104,61,0)="","",VLOOKUP($G$7,一覧表2!$A$5:$CF$104,61,0))</f>
        <v/>
      </c>
      <c r="C72" s="183"/>
      <c r="D72" s="186" t="str">
        <f>IF(VLOOKUP($G$7,一覧表2!$A$5:$CF$104,62,0)="","",VLOOKUP($G$7,一覧表2!$A$5:$CF$104,62,0))</f>
        <v/>
      </c>
      <c r="E72" s="188"/>
      <c r="F72" s="239" t="str">
        <f>IF(VLOOKUP($G$7,一覧表2!$A$5:$CF$104,63,0)="","",VLOOKUP($G$7,一覧表2!$A$5:$CF$104,63,0))</f>
        <v/>
      </c>
      <c r="G72" s="239" t="str">
        <f>IF(VLOOKUP($G$7,一覧表2!$A$5:$CF$104,64,0)="","",VLOOKUP($G$7,一覧表2!$A$5:$CF$104,64,0))</f>
        <v/>
      </c>
      <c r="H72" s="156" t="str">
        <f>IF(VLOOKUP($G$7,一覧表2!$A$5:$CF$104,65,0)="","",VLOOKUP($G$7,一覧表2!$A$5:$CF$104,65,0))</f>
        <v/>
      </c>
      <c r="I72" s="158"/>
    </row>
    <row r="73" spans="1:9" ht="18.2" customHeight="1" x14ac:dyDescent="0.4">
      <c r="A73" s="153"/>
      <c r="B73" s="156" t="str">
        <f>IF(VLOOKUP($G$7,一覧表2!$A$5:$CF$104,66,0)="","",VLOOKUP($G$7,一覧表2!$A$5:$CF$104,66,0))</f>
        <v/>
      </c>
      <c r="C73" s="183"/>
      <c r="D73" s="186" t="str">
        <f>IF(VLOOKUP($G$7,一覧表2!$A$5:$CF$104,67,0)="","",VLOOKUP($G$7,一覧表2!$A$5:$CF$104,67,0))</f>
        <v/>
      </c>
      <c r="E73" s="188"/>
      <c r="F73" s="239" t="str">
        <f>IF(VLOOKUP($G$7,一覧表2!$A$5:$CF$104,68,0)="","",VLOOKUP($G$7,一覧表2!$A$5:$CF$104,68,0))</f>
        <v/>
      </c>
      <c r="G73" s="239" t="str">
        <f>IF(VLOOKUP($G$7,一覧表2!$A$5:$CF$104,69,0)="","",VLOOKUP($G$7,一覧表2!$A$5:$CF$104,69,0))</f>
        <v/>
      </c>
      <c r="H73" s="156" t="str">
        <f>IF(VLOOKUP($G$7,一覧表2!$A$5:$CF$104,70,0)="","",VLOOKUP($G$7,一覧表2!$A$5:$CF$104,70,0))</f>
        <v/>
      </c>
      <c r="I73" s="158"/>
    </row>
    <row r="74" spans="1:9" ht="18.2" customHeight="1" x14ac:dyDescent="0.4">
      <c r="A74" s="153"/>
      <c r="B74" s="156" t="str">
        <f>IF(VLOOKUP($G$7,一覧表2!$A$5:$CF$104,71,0)="","",VLOOKUP($G$7,一覧表2!$A$5:$CF$104,71,0))</f>
        <v/>
      </c>
      <c r="C74" s="183"/>
      <c r="D74" s="186" t="str">
        <f>IF(VLOOKUP($G$7,一覧表2!$A$5:$CF$104,72,0)="","",VLOOKUP($G$7,一覧表2!$A$5:$CF$104,72,0))</f>
        <v/>
      </c>
      <c r="E74" s="188"/>
      <c r="F74" s="239" t="str">
        <f>IF(VLOOKUP($G$7,一覧表2!$A$5:$CF$104,73,0)="","",VLOOKUP($G$7,一覧表2!$A$5:$CF$104,73,0))</f>
        <v/>
      </c>
      <c r="G74" s="239" t="str">
        <f>IF(VLOOKUP($G$7,一覧表2!$A$5:$CF$104,74,0)="","",VLOOKUP($G$7,一覧表2!$A$5:$CF$104,74,0))</f>
        <v/>
      </c>
      <c r="H74" s="156" t="str">
        <f>IF(VLOOKUP($G$7,一覧表2!$A$5:$CF$104,75,0)="","",VLOOKUP($G$7,一覧表2!$A$5:$CF$104,75,0))</f>
        <v/>
      </c>
      <c r="I74" s="158"/>
    </row>
    <row r="75" spans="1:9" ht="18.2" customHeight="1" thickBot="1" x14ac:dyDescent="0.45">
      <c r="A75" s="159"/>
      <c r="B75" s="228" t="str">
        <f>IF(VLOOKUP($G$7,一覧表2!$A$5:$CF$104,76,0)="","",VLOOKUP($G$7,一覧表2!$A$5:$CF$104,76,0))</f>
        <v/>
      </c>
      <c r="C75" s="230"/>
      <c r="D75" s="236" t="str">
        <f>IF(VLOOKUP($G$7,一覧表2!$A$5:$CF$104,77,0)="","",VLOOKUP($G$7,一覧表2!$A$5:$CF$104,77,0))</f>
        <v/>
      </c>
      <c r="E75" s="238"/>
      <c r="F75" s="240" t="str">
        <f>IF(VLOOKUP($G$7,一覧表2!$A$5:$CF$104,78,0)="","",VLOOKUP($G$7,一覧表2!$A$5:$CF$104,78,0))</f>
        <v/>
      </c>
      <c r="G75" s="241" t="str">
        <f>IF(VLOOKUP($G$7,一覧表2!$A$5:$CF$104,79,0)="","",VLOOKUP($G$7,一覧表2!$A$5:$CF$104,79,0))</f>
        <v/>
      </c>
      <c r="H75" s="228" t="str">
        <f>IF(VLOOKUP($G$7,一覧表2!$A$5:$CF$104,80,0)="","",VLOOKUP($G$7,一覧表2!$A$5:$CF$104,80,0))</f>
        <v/>
      </c>
      <c r="I75" s="229"/>
    </row>
    <row r="76" spans="1:9" ht="18.2" customHeight="1" x14ac:dyDescent="0.4">
      <c r="A76" s="194" t="s">
        <v>111</v>
      </c>
      <c r="B76" s="242" t="s">
        <v>112</v>
      </c>
      <c r="C76" s="243"/>
      <c r="D76" s="243"/>
      <c r="E76" s="244"/>
      <c r="F76" s="242" t="s">
        <v>113</v>
      </c>
      <c r="G76" s="243"/>
      <c r="H76" s="245"/>
      <c r="I76" s="246"/>
    </row>
    <row r="77" spans="1:9" ht="18.2" customHeight="1" x14ac:dyDescent="0.4">
      <c r="A77" s="195"/>
      <c r="B77" s="247" t="str">
        <f>IF(VLOOKUP($G$7,一覧表2!$A$5:$CF$104,81,0)="","",VLOOKUP($G$7,一覧表2!$A$5:$CF$104,81,0))</f>
        <v/>
      </c>
      <c r="C77" s="248"/>
      <c r="D77" s="248"/>
      <c r="E77" s="249"/>
      <c r="F77" s="247" t="str">
        <f>IF(VLOOKUP($G$7,一覧表2!$A$5:$CF$104,82,0)="","",VLOOKUP($G$7,一覧表2!$A$5:$CF$104,82,0))</f>
        <v/>
      </c>
      <c r="G77" s="248"/>
      <c r="H77" s="248"/>
      <c r="I77" s="250"/>
    </row>
    <row r="78" spans="1:9" ht="18.2" customHeight="1" x14ac:dyDescent="0.4">
      <c r="A78" s="195"/>
      <c r="B78" s="251" t="s">
        <v>114</v>
      </c>
      <c r="C78" s="252"/>
      <c r="D78" s="252"/>
      <c r="E78" s="253"/>
      <c r="F78" s="251" t="s">
        <v>115</v>
      </c>
      <c r="G78" s="252"/>
      <c r="H78" s="254"/>
      <c r="I78" s="255"/>
    </row>
    <row r="79" spans="1:9" ht="18.2" customHeight="1" thickBot="1" x14ac:dyDescent="0.45">
      <c r="A79" s="195"/>
      <c r="B79" s="256" t="s">
        <v>12</v>
      </c>
      <c r="C79" s="257"/>
      <c r="D79" s="257" t="str">
        <f>IF(VLOOKUP($G$7,一覧表2!$A$5:$CF$104,83,0)="","",VLOOKUP($G$7,一覧表2!$A$5:$CF$104,83,0))</f>
        <v/>
      </c>
      <c r="E79" s="258"/>
      <c r="F79" s="259" t="str">
        <f>IF(VLOOKUP($G$7,一覧表2!$A$5:$CF$104,84,0)="","",VLOOKUP($G$7,一覧表2!$A$5:$CF$104,84,0))</f>
        <v/>
      </c>
      <c r="G79" s="260"/>
      <c r="H79" s="260"/>
      <c r="I79" s="261"/>
    </row>
    <row r="80" spans="1:9" ht="18.2" customHeight="1" x14ac:dyDescent="0.4">
      <c r="A80" s="196" t="s">
        <v>116</v>
      </c>
      <c r="B80" s="197"/>
      <c r="C80" s="198" t="s">
        <v>117</v>
      </c>
      <c r="D80" s="199"/>
      <c r="E80" s="199"/>
      <c r="F80" s="199"/>
      <c r="G80" s="199"/>
      <c r="H80" s="199"/>
      <c r="I80" s="200"/>
    </row>
    <row r="81" spans="1:9" ht="18.2" customHeight="1" x14ac:dyDescent="0.4">
      <c r="A81" s="201"/>
      <c r="B81" s="202"/>
      <c r="C81" s="146"/>
      <c r="D81" s="146"/>
      <c r="E81" s="203" t="s">
        <v>118</v>
      </c>
      <c r="F81" s="204" t="s">
        <v>119</v>
      </c>
      <c r="G81" s="204"/>
      <c r="H81" s="204"/>
      <c r="I81" s="205"/>
    </row>
    <row r="82" spans="1:9" ht="18.2" customHeight="1" x14ac:dyDescent="0.4">
      <c r="A82" s="201"/>
      <c r="B82" s="202"/>
      <c r="C82" s="203" t="s">
        <v>80</v>
      </c>
      <c r="D82" s="206" t="s">
        <v>120</v>
      </c>
      <c r="E82" s="146" t="s">
        <v>121</v>
      </c>
      <c r="F82" s="146"/>
      <c r="G82" s="146"/>
      <c r="H82" s="146"/>
      <c r="I82" s="205"/>
    </row>
    <row r="83" spans="1:9" ht="18.2" customHeight="1" thickBot="1" x14ac:dyDescent="0.45">
      <c r="A83" s="207"/>
      <c r="B83" s="208"/>
      <c r="C83" s="209"/>
      <c r="D83" s="193"/>
      <c r="E83" s="193"/>
      <c r="F83" s="193"/>
      <c r="G83" s="193"/>
      <c r="H83" s="193"/>
      <c r="I83" s="210"/>
    </row>
    <row r="84" spans="1:9" ht="18.2" customHeight="1" x14ac:dyDescent="0.4">
      <c r="A84" s="194" t="s">
        <v>122</v>
      </c>
      <c r="B84" s="211"/>
      <c r="C84" s="212"/>
      <c r="D84" s="212"/>
      <c r="E84" s="212"/>
      <c r="F84" s="212"/>
      <c r="G84" s="212"/>
      <c r="H84" s="212"/>
      <c r="I84" s="213"/>
    </row>
    <row r="85" spans="1:9" ht="18.2" customHeight="1" x14ac:dyDescent="0.4">
      <c r="A85" s="195"/>
      <c r="B85" s="214"/>
      <c r="C85" s="215"/>
      <c r="D85" s="215"/>
      <c r="E85" s="215"/>
      <c r="F85" s="215"/>
      <c r="G85" s="215"/>
      <c r="H85" s="215"/>
      <c r="I85" s="216"/>
    </row>
    <row r="86" spans="1:9" ht="18.2" customHeight="1" x14ac:dyDescent="0.4">
      <c r="A86" s="195"/>
      <c r="B86" s="211"/>
      <c r="C86" s="212"/>
      <c r="D86" s="212"/>
      <c r="E86" s="212"/>
      <c r="F86" s="212"/>
      <c r="G86" s="212"/>
      <c r="H86" s="212"/>
      <c r="I86" s="213"/>
    </row>
    <row r="87" spans="1:9" ht="18.2" customHeight="1" x14ac:dyDescent="0.4">
      <c r="A87" s="195"/>
      <c r="B87" s="211"/>
      <c r="C87" s="212"/>
      <c r="D87" s="212"/>
      <c r="E87" s="212"/>
      <c r="F87" s="212"/>
      <c r="G87" s="212"/>
      <c r="H87" s="212"/>
      <c r="I87" s="213"/>
    </row>
    <row r="88" spans="1:9" ht="18.2" customHeight="1" thickBot="1" x14ac:dyDescent="0.45">
      <c r="A88" s="217"/>
      <c r="B88" s="193"/>
      <c r="C88" s="193"/>
      <c r="D88" s="193"/>
      <c r="E88" s="193"/>
      <c r="F88" s="193"/>
      <c r="G88" s="193"/>
      <c r="H88" s="193"/>
      <c r="I88" s="210"/>
    </row>
    <row r="90" spans="1:9" x14ac:dyDescent="0.4">
      <c r="A90" s="218" t="s">
        <v>123</v>
      </c>
      <c r="B90" s="219" t="s">
        <v>124</v>
      </c>
      <c r="C90" s="219"/>
      <c r="D90" s="219"/>
      <c r="E90" s="219"/>
      <c r="F90" s="219"/>
      <c r="G90" s="219"/>
      <c r="H90" s="219"/>
      <c r="I90" s="219"/>
    </row>
  </sheetData>
  <sheetProtection algorithmName="SHA-512" hashValue="hjlK98A20++nQzUxm99rWhWs63cGEWHHogX3CVjlKRf+2IVxlX8es2PYmSml6hdePmLyAg6IVDZrBve7z/PY0Q==" saltValue="84T6evrTkqLyGRontQGX1Q==" spinCount="100000" sheet="1"/>
  <mergeCells count="183">
    <mergeCell ref="A84:A88"/>
    <mergeCell ref="B90:I90"/>
    <mergeCell ref="B78:E78"/>
    <mergeCell ref="F78:G78"/>
    <mergeCell ref="B79:C79"/>
    <mergeCell ref="D79:E79"/>
    <mergeCell ref="F79:I79"/>
    <mergeCell ref="A80:B83"/>
    <mergeCell ref="C80:I80"/>
    <mergeCell ref="F81:H81"/>
    <mergeCell ref="B75:C75"/>
    <mergeCell ref="D75:E75"/>
    <mergeCell ref="H75:I75"/>
    <mergeCell ref="A76:A79"/>
    <mergeCell ref="B76:C76"/>
    <mergeCell ref="D76:E76"/>
    <mergeCell ref="F76:G76"/>
    <mergeCell ref="H76:I76"/>
    <mergeCell ref="B77:E77"/>
    <mergeCell ref="F77:I77"/>
    <mergeCell ref="B73:C73"/>
    <mergeCell ref="D73:E73"/>
    <mergeCell ref="H73:I73"/>
    <mergeCell ref="B74:C74"/>
    <mergeCell ref="D74:E74"/>
    <mergeCell ref="H74:I74"/>
    <mergeCell ref="B70:C70"/>
    <mergeCell ref="D70:E70"/>
    <mergeCell ref="H70:I70"/>
    <mergeCell ref="A71:A74"/>
    <mergeCell ref="B71:C71"/>
    <mergeCell ref="D71:E71"/>
    <mergeCell ref="H71:I71"/>
    <mergeCell ref="B72:C72"/>
    <mergeCell ref="D72:E72"/>
    <mergeCell ref="H72:I72"/>
    <mergeCell ref="B68:C68"/>
    <mergeCell ref="D68:F68"/>
    <mergeCell ref="G68:I68"/>
    <mergeCell ref="B69:C69"/>
    <mergeCell ref="D69:F69"/>
    <mergeCell ref="G69:I69"/>
    <mergeCell ref="A65:A68"/>
    <mergeCell ref="B65:C65"/>
    <mergeCell ref="D65:F65"/>
    <mergeCell ref="G65:I65"/>
    <mergeCell ref="B66:C66"/>
    <mergeCell ref="D66:F66"/>
    <mergeCell ref="G66:I66"/>
    <mergeCell ref="B67:C67"/>
    <mergeCell ref="D67:F67"/>
    <mergeCell ref="G67:I67"/>
    <mergeCell ref="B63:C63"/>
    <mergeCell ref="D63:F63"/>
    <mergeCell ref="G63:I63"/>
    <mergeCell ref="B64:C64"/>
    <mergeCell ref="D64:F64"/>
    <mergeCell ref="G64:I64"/>
    <mergeCell ref="B61:C61"/>
    <mergeCell ref="D61:F61"/>
    <mergeCell ref="G61:I61"/>
    <mergeCell ref="B62:C62"/>
    <mergeCell ref="D62:F62"/>
    <mergeCell ref="G62:I62"/>
    <mergeCell ref="B57:C57"/>
    <mergeCell ref="G57:I57"/>
    <mergeCell ref="A58:A63"/>
    <mergeCell ref="B58:C58"/>
    <mergeCell ref="B59:C59"/>
    <mergeCell ref="D59:F59"/>
    <mergeCell ref="G59:I59"/>
    <mergeCell ref="B60:C60"/>
    <mergeCell ref="D60:F60"/>
    <mergeCell ref="G60:I60"/>
    <mergeCell ref="B53:C53"/>
    <mergeCell ref="D53:I53"/>
    <mergeCell ref="A54:A57"/>
    <mergeCell ref="B54:C54"/>
    <mergeCell ref="D54:E54"/>
    <mergeCell ref="G54:I54"/>
    <mergeCell ref="B55:C55"/>
    <mergeCell ref="G55:I55"/>
    <mergeCell ref="B56:C56"/>
    <mergeCell ref="G56:I56"/>
    <mergeCell ref="D49:I49"/>
    <mergeCell ref="B50:C50"/>
    <mergeCell ref="D50:I50"/>
    <mergeCell ref="B51:C51"/>
    <mergeCell ref="D51:I51"/>
    <mergeCell ref="B52:C52"/>
    <mergeCell ref="D52:I52"/>
    <mergeCell ref="E43:I43"/>
    <mergeCell ref="B44:I44"/>
    <mergeCell ref="B46:C46"/>
    <mergeCell ref="E46:H46"/>
    <mergeCell ref="A47:A52"/>
    <mergeCell ref="B47:C47"/>
    <mergeCell ref="D47:I47"/>
    <mergeCell ref="B48:C48"/>
    <mergeCell ref="D48:I48"/>
    <mergeCell ref="B49:C49"/>
    <mergeCell ref="B39:C39"/>
    <mergeCell ref="D39:D43"/>
    <mergeCell ref="E39:I39"/>
    <mergeCell ref="B40:C40"/>
    <mergeCell ref="E40:I40"/>
    <mergeCell ref="B41:C41"/>
    <mergeCell ref="E41:I41"/>
    <mergeCell ref="B42:C42"/>
    <mergeCell ref="E42:I42"/>
    <mergeCell ref="B43:C43"/>
    <mergeCell ref="A37:A38"/>
    <mergeCell ref="B37:C37"/>
    <mergeCell ref="D37:F37"/>
    <mergeCell ref="G37:I37"/>
    <mergeCell ref="B38:C38"/>
    <mergeCell ref="D38:F38"/>
    <mergeCell ref="G38:I38"/>
    <mergeCell ref="D34:F34"/>
    <mergeCell ref="G34:I34"/>
    <mergeCell ref="B35:C35"/>
    <mergeCell ref="B36:C36"/>
    <mergeCell ref="D36:F36"/>
    <mergeCell ref="G36:I36"/>
    <mergeCell ref="B31:C31"/>
    <mergeCell ref="G31:I31"/>
    <mergeCell ref="B32:C32"/>
    <mergeCell ref="D32:F32"/>
    <mergeCell ref="G32:I32"/>
    <mergeCell ref="A33:A34"/>
    <mergeCell ref="B33:C33"/>
    <mergeCell ref="D33:F33"/>
    <mergeCell ref="G33:I33"/>
    <mergeCell ref="B34:C34"/>
    <mergeCell ref="D27:I27"/>
    <mergeCell ref="B28:C28"/>
    <mergeCell ref="D28:I28"/>
    <mergeCell ref="B29:C29"/>
    <mergeCell ref="D29:I29"/>
    <mergeCell ref="B30:C30"/>
    <mergeCell ref="D30:I30"/>
    <mergeCell ref="C23:E23"/>
    <mergeCell ref="H23:I23"/>
    <mergeCell ref="B24:C24"/>
    <mergeCell ref="E24:H24"/>
    <mergeCell ref="A25:A29"/>
    <mergeCell ref="B25:C25"/>
    <mergeCell ref="D25:I25"/>
    <mergeCell ref="B26:C26"/>
    <mergeCell ref="D26:I26"/>
    <mergeCell ref="B27:C27"/>
    <mergeCell ref="C20:E20"/>
    <mergeCell ref="H20:I20"/>
    <mergeCell ref="C21:E21"/>
    <mergeCell ref="H21:I21"/>
    <mergeCell ref="C22:E22"/>
    <mergeCell ref="H22:I22"/>
    <mergeCell ref="B16:B17"/>
    <mergeCell ref="C16:E17"/>
    <mergeCell ref="F16:F17"/>
    <mergeCell ref="G16:I17"/>
    <mergeCell ref="A17:A22"/>
    <mergeCell ref="B18:B19"/>
    <mergeCell ref="C18:E19"/>
    <mergeCell ref="F18:F19"/>
    <mergeCell ref="G18:I19"/>
    <mergeCell ref="B20:B23"/>
    <mergeCell ref="B11:G12"/>
    <mergeCell ref="C13:G13"/>
    <mergeCell ref="B14:C14"/>
    <mergeCell ref="E14:G14"/>
    <mergeCell ref="B15:C15"/>
    <mergeCell ref="D15:G15"/>
    <mergeCell ref="D1:F1"/>
    <mergeCell ref="A3:B3"/>
    <mergeCell ref="C3:I3"/>
    <mergeCell ref="A5:B5"/>
    <mergeCell ref="C5:I5"/>
    <mergeCell ref="B7:E7"/>
    <mergeCell ref="H7:I14"/>
    <mergeCell ref="B8:E8"/>
    <mergeCell ref="B9:E9"/>
    <mergeCell ref="B10:E10"/>
  </mergeCells>
  <phoneticPr fontId="4"/>
  <pageMargins left="0.39370078740157483" right="0" top="0" bottom="0" header="0" footer="0"/>
  <pageSetup paperSize="9" orientation="portrait" horizontalDpi="4294967293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一覧表</vt:lpstr>
      <vt:lpstr>一覧表2</vt:lpstr>
      <vt:lpstr>1</vt:lpstr>
      <vt:lpstr>2</vt:lpstr>
      <vt:lpstr>'1'!Print_Area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ohno_aisei@outlook.jp</dc:creator>
  <cp:lastModifiedBy>ohno_aisei@outlook.jp</cp:lastModifiedBy>
  <dcterms:created xsi:type="dcterms:W3CDTF">2024-07-11T04:32:37Z</dcterms:created>
  <dcterms:modified xsi:type="dcterms:W3CDTF">2024-07-11T07:11:34Z</dcterms:modified>
</cp:coreProperties>
</file>